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zl\Desktop\"/>
    </mc:Choice>
  </mc:AlternateContent>
  <xr:revisionPtr revIDLastSave="0" documentId="8_{3CA78A6B-37AD-4898-A21B-8C9D5783E607}" xr6:coauthVersionLast="47" xr6:coauthVersionMax="47" xr10:uidLastSave="{00000000-0000-0000-0000-000000000000}"/>
  <bookViews>
    <workbookView xWindow="-120" yWindow="-120" windowWidth="29040" windowHeight="15720" tabRatio="619" xr2:uid="{00000000-000D-0000-FFFF-FFFF00000000}"/>
  </bookViews>
  <sheets>
    <sheet name="Targets" sheetId="64" r:id="rId1"/>
    <sheet name="EAP 2023" sheetId="65" state="hidden" r:id="rId2"/>
    <sheet name="Disabled" sheetId="68" r:id="rId3"/>
    <sheet name="Workforce Profile" sheetId="70" r:id="rId4"/>
    <sheet name="EAP" sheetId="66" state="hidden" r:id="rId5"/>
    <sheet name="Sectoral" sheetId="67" state="hidden" r:id="rId6"/>
  </sheets>
  <definedNames>
    <definedName name="\D" localSheetId="4">#REF!</definedName>
    <definedName name="\D">#REF!</definedName>
    <definedName name="\S" localSheetId="4">#REF!</definedName>
    <definedName name="\S">#REF!</definedName>
    <definedName name="\W" localSheetId="4">#REF!</definedName>
    <definedName name="\W">#REF!</definedName>
    <definedName name="Gender" localSheetId="4">#REF!</definedName>
    <definedName name="Gender">#REF!</definedName>
    <definedName name="Level" localSheetId="4">#REF!</definedName>
    <definedName name="Level">#REF!</definedName>
    <definedName name="Management" localSheetId="4">#REF!</definedName>
    <definedName name="Management">#REF!</definedName>
    <definedName name="MP_End" localSheetId="4">#REF!</definedName>
    <definedName name="MP_End">#REF!</definedName>
    <definedName name="MP_Start" localSheetId="4">#REF!</definedName>
    <definedName name="MP_Start">#REF!</definedName>
    <definedName name="Race" localSheetId="4">#REF!</definedName>
    <definedName name="Race">#REF!</definedName>
    <definedName name="Scheme" localSheetId="4">#REF!</definedName>
    <definedName name="Scheme">#REF!</definedName>
    <definedName name="Scorecard" localSheetId="4">#REF!</definedName>
    <definedName name="Scorecard">#REF!</definedName>
    <definedName name="Yes" localSheetId="4">#REF!</definedName>
    <definedName name="Y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70" l="1"/>
  <c r="J25" i="70"/>
  <c r="E25" i="70"/>
  <c r="K24" i="70"/>
  <c r="J24" i="70"/>
  <c r="E24" i="70"/>
  <c r="K23" i="70"/>
  <c r="J23" i="70"/>
  <c r="E23" i="70"/>
  <c r="K22" i="70"/>
  <c r="J22" i="70"/>
  <c r="E22" i="70"/>
  <c r="K21" i="70"/>
  <c r="J21" i="70"/>
  <c r="E21" i="70"/>
  <c r="K20" i="70"/>
  <c r="J20" i="70"/>
  <c r="E20" i="70"/>
  <c r="K10" i="70"/>
  <c r="J10" i="70"/>
  <c r="G10" i="70"/>
  <c r="H10" i="70"/>
  <c r="I10" i="70"/>
  <c r="F10" i="70"/>
  <c r="C10" i="70"/>
  <c r="D10" i="70"/>
  <c r="E10" i="70"/>
  <c r="B10" i="70"/>
  <c r="K9" i="70"/>
  <c r="J9" i="70"/>
  <c r="G9" i="70"/>
  <c r="H9" i="70"/>
  <c r="I9" i="70"/>
  <c r="F9" i="70"/>
  <c r="C9" i="70"/>
  <c r="D9" i="70"/>
  <c r="E9" i="70"/>
  <c r="B9" i="70"/>
  <c r="K8" i="70"/>
  <c r="J8" i="70"/>
  <c r="G8" i="70"/>
  <c r="H8" i="70"/>
  <c r="I8" i="70"/>
  <c r="F8" i="70"/>
  <c r="C8" i="70"/>
  <c r="D8" i="70"/>
  <c r="E8" i="70"/>
  <c r="B8" i="70"/>
  <c r="K7" i="70"/>
  <c r="J7" i="70"/>
  <c r="G7" i="70"/>
  <c r="H7" i="70"/>
  <c r="I7" i="70"/>
  <c r="F7" i="70"/>
  <c r="C7" i="70"/>
  <c r="D7" i="70"/>
  <c r="E7" i="70"/>
  <c r="B7" i="70"/>
  <c r="K6" i="70"/>
  <c r="J6" i="70"/>
  <c r="G6" i="70"/>
  <c r="H6" i="70"/>
  <c r="I6" i="70"/>
  <c r="F6" i="70"/>
  <c r="C6" i="70"/>
  <c r="D6" i="70"/>
  <c r="E6" i="70"/>
  <c r="B6" i="70"/>
  <c r="K5" i="70"/>
  <c r="K11" i="70" s="1"/>
  <c r="K13" i="70" s="1"/>
  <c r="J5" i="70"/>
  <c r="G5" i="70"/>
  <c r="G11" i="70" s="1"/>
  <c r="G13" i="70" s="1"/>
  <c r="H5" i="70"/>
  <c r="H11" i="70" s="1"/>
  <c r="H13" i="70" s="1"/>
  <c r="I5" i="70"/>
  <c r="I11" i="70" s="1"/>
  <c r="I13" i="70" s="1"/>
  <c r="F5" i="70"/>
  <c r="C5" i="70"/>
  <c r="D5" i="70"/>
  <c r="D11" i="70" s="1"/>
  <c r="D13" i="70" s="1"/>
  <c r="E5" i="70"/>
  <c r="B5" i="70"/>
  <c r="L27" i="70"/>
  <c r="J26" i="70"/>
  <c r="J28" i="70" s="1"/>
  <c r="L12" i="70"/>
  <c r="L10" i="70"/>
  <c r="B6" i="68"/>
  <c r="B11" i="68" s="1"/>
  <c r="B5" i="68"/>
  <c r="M131" i="64"/>
  <c r="L131" i="64"/>
  <c r="E131" i="64"/>
  <c r="M113" i="64"/>
  <c r="L113" i="64"/>
  <c r="E113" i="64"/>
  <c r="M89" i="64"/>
  <c r="L89" i="64"/>
  <c r="E89" i="64"/>
  <c r="M66" i="64"/>
  <c r="L66" i="64"/>
  <c r="E66" i="64"/>
  <c r="M43" i="64"/>
  <c r="L43" i="64"/>
  <c r="E43" i="64"/>
  <c r="M20" i="64"/>
  <c r="L20" i="64"/>
  <c r="E20" i="64"/>
  <c r="K130" i="64"/>
  <c r="F130" i="64"/>
  <c r="K129" i="64"/>
  <c r="F129" i="64"/>
  <c r="K128" i="64"/>
  <c r="N128" i="64" s="1"/>
  <c r="F128" i="64"/>
  <c r="K127" i="64"/>
  <c r="F127" i="64"/>
  <c r="M121" i="64"/>
  <c r="L121" i="64"/>
  <c r="J121" i="64"/>
  <c r="J125" i="64" s="1"/>
  <c r="I121" i="64"/>
  <c r="I125" i="64" s="1"/>
  <c r="H121" i="64"/>
  <c r="H125" i="64" s="1"/>
  <c r="G121" i="64"/>
  <c r="G125" i="64" s="1"/>
  <c r="E121" i="64"/>
  <c r="E125" i="64" s="1"/>
  <c r="D121" i="64"/>
  <c r="D125" i="64" s="1"/>
  <c r="C121" i="64"/>
  <c r="C125" i="64" s="1"/>
  <c r="B121" i="64"/>
  <c r="B125" i="64" s="1"/>
  <c r="K118" i="64"/>
  <c r="F118" i="64"/>
  <c r="K117" i="64"/>
  <c r="F117" i="64"/>
  <c r="K112" i="64"/>
  <c r="F112" i="64"/>
  <c r="K111" i="64"/>
  <c r="F111" i="64"/>
  <c r="K110" i="64"/>
  <c r="F110" i="64"/>
  <c r="K109" i="64"/>
  <c r="F109" i="64"/>
  <c r="M103" i="64"/>
  <c r="L103" i="64"/>
  <c r="J103" i="64"/>
  <c r="J107" i="64" s="1"/>
  <c r="I103" i="64"/>
  <c r="I107" i="64" s="1"/>
  <c r="H103" i="64"/>
  <c r="H107" i="64" s="1"/>
  <c r="G103" i="64"/>
  <c r="G107" i="64" s="1"/>
  <c r="E103" i="64"/>
  <c r="E107" i="64" s="1"/>
  <c r="D103" i="64"/>
  <c r="D107" i="64" s="1"/>
  <c r="C103" i="64"/>
  <c r="C107" i="64" s="1"/>
  <c r="B103" i="64"/>
  <c r="B107" i="64" s="1"/>
  <c r="K100" i="64"/>
  <c r="F100" i="64"/>
  <c r="K99" i="64"/>
  <c r="F99" i="64"/>
  <c r="L6" i="70" l="1"/>
  <c r="C11" i="70"/>
  <c r="C13" i="70" s="1"/>
  <c r="E26" i="70"/>
  <c r="E28" i="70" s="1"/>
  <c r="K26" i="70"/>
  <c r="K28" i="70" s="1"/>
  <c r="L9" i="70"/>
  <c r="L8" i="70"/>
  <c r="E11" i="70"/>
  <c r="E13" i="70" s="1"/>
  <c r="B11" i="70"/>
  <c r="B13" i="70" s="1"/>
  <c r="J11" i="70"/>
  <c r="J13" i="70" s="1"/>
  <c r="F11" i="70"/>
  <c r="F13" i="70" s="1"/>
  <c r="L7" i="70"/>
  <c r="L5" i="70"/>
  <c r="N127" i="64"/>
  <c r="N110" i="64"/>
  <c r="N130" i="64"/>
  <c r="N109" i="64"/>
  <c r="N99" i="64"/>
  <c r="B101" i="64" s="1"/>
  <c r="N118" i="64"/>
  <c r="M120" i="64" s="1"/>
  <c r="N129" i="64"/>
  <c r="N111" i="64"/>
  <c r="N112" i="64"/>
  <c r="N117" i="64"/>
  <c r="I119" i="64" s="1"/>
  <c r="N100" i="64"/>
  <c r="F103" i="64"/>
  <c r="F107" i="64" s="1"/>
  <c r="F121" i="64"/>
  <c r="F125" i="64" s="1"/>
  <c r="I120" i="64"/>
  <c r="E120" i="64"/>
  <c r="C120" i="64"/>
  <c r="G120" i="64"/>
  <c r="B120" i="64"/>
  <c r="K121" i="64"/>
  <c r="K125" i="64" s="1"/>
  <c r="C101" i="64"/>
  <c r="H101" i="64"/>
  <c r="I102" i="64"/>
  <c r="H102" i="64"/>
  <c r="M102" i="64"/>
  <c r="C102" i="64"/>
  <c r="J102" i="64"/>
  <c r="B102" i="64"/>
  <c r="G102" i="64"/>
  <c r="E102" i="64"/>
  <c r="L102" i="64"/>
  <c r="D102" i="64"/>
  <c r="K103" i="64"/>
  <c r="K107" i="64" s="1"/>
  <c r="K29" i="64"/>
  <c r="F29" i="64"/>
  <c r="K75" i="64"/>
  <c r="F6" i="64"/>
  <c r="K52" i="64"/>
  <c r="D20" i="67"/>
  <c r="G20" i="67"/>
  <c r="G13" i="67"/>
  <c r="K88" i="64"/>
  <c r="F88" i="64"/>
  <c r="K87" i="64"/>
  <c r="F87" i="64"/>
  <c r="K86" i="64"/>
  <c r="F86" i="64"/>
  <c r="K85" i="64"/>
  <c r="F85" i="64"/>
  <c r="K65" i="64"/>
  <c r="F65" i="64"/>
  <c r="K64" i="64"/>
  <c r="F64" i="64"/>
  <c r="K63" i="64"/>
  <c r="F63" i="64"/>
  <c r="K62" i="64"/>
  <c r="F62" i="64"/>
  <c r="K42" i="64"/>
  <c r="F42" i="64"/>
  <c r="K41" i="64"/>
  <c r="F41" i="64"/>
  <c r="K40" i="64"/>
  <c r="F40" i="64"/>
  <c r="K39" i="64"/>
  <c r="F39" i="64"/>
  <c r="K19" i="64"/>
  <c r="K18" i="64"/>
  <c r="K17" i="64"/>
  <c r="K16" i="64"/>
  <c r="F19" i="64"/>
  <c r="F18" i="64"/>
  <c r="F17" i="64"/>
  <c r="F16" i="64"/>
  <c r="F76" i="64"/>
  <c r="K53" i="64"/>
  <c r="F53" i="64"/>
  <c r="K30" i="64"/>
  <c r="F30" i="64"/>
  <c r="K7" i="64"/>
  <c r="F7" i="64"/>
  <c r="M22" i="67"/>
  <c r="J22" i="67"/>
  <c r="G22" i="67"/>
  <c r="D22" i="67"/>
  <c r="M21" i="67"/>
  <c r="J21" i="67"/>
  <c r="G21" i="67"/>
  <c r="D21" i="67"/>
  <c r="M20" i="67"/>
  <c r="J20" i="67"/>
  <c r="M19" i="67"/>
  <c r="J19" i="67"/>
  <c r="G19" i="67"/>
  <c r="D19" i="67"/>
  <c r="M18" i="67"/>
  <c r="J18" i="67"/>
  <c r="G18" i="67"/>
  <c r="D18" i="67"/>
  <c r="M9" i="67"/>
  <c r="M10" i="67"/>
  <c r="M11" i="67"/>
  <c r="M12" i="67"/>
  <c r="M13" i="67"/>
  <c r="M14" i="67"/>
  <c r="M15" i="67"/>
  <c r="M16" i="67"/>
  <c r="M17" i="67"/>
  <c r="M23" i="67"/>
  <c r="J9" i="67"/>
  <c r="J10" i="67"/>
  <c r="J11" i="67"/>
  <c r="J12" i="67"/>
  <c r="J13" i="67"/>
  <c r="J14" i="67"/>
  <c r="J15" i="67"/>
  <c r="J16" i="67"/>
  <c r="J17" i="67"/>
  <c r="J23" i="67"/>
  <c r="G9" i="67"/>
  <c r="G10" i="67"/>
  <c r="G11" i="67"/>
  <c r="G12" i="67"/>
  <c r="G14" i="67"/>
  <c r="G15" i="67"/>
  <c r="G16" i="67"/>
  <c r="G17" i="67"/>
  <c r="G23" i="67"/>
  <c r="D9" i="67"/>
  <c r="D10" i="67"/>
  <c r="D11" i="67"/>
  <c r="D12" i="67"/>
  <c r="D13" i="67"/>
  <c r="D14" i="67"/>
  <c r="D15" i="67"/>
  <c r="D16" i="67"/>
  <c r="D17" i="67"/>
  <c r="D23" i="67"/>
  <c r="M8" i="67"/>
  <c r="J8" i="67"/>
  <c r="G8" i="67"/>
  <c r="D8" i="67"/>
  <c r="N107" i="64" l="1"/>
  <c r="L11" i="70"/>
  <c r="D101" i="64"/>
  <c r="F101" i="64" s="1"/>
  <c r="L101" i="64"/>
  <c r="E101" i="64"/>
  <c r="H120" i="64"/>
  <c r="M101" i="64"/>
  <c r="I101" i="64"/>
  <c r="J101" i="64"/>
  <c r="J120" i="64"/>
  <c r="N88" i="64"/>
  <c r="D120" i="64"/>
  <c r="F120" i="64" s="1"/>
  <c r="N85" i="64"/>
  <c r="G101" i="64"/>
  <c r="K101" i="64" s="1"/>
  <c r="L120" i="64"/>
  <c r="N86" i="64"/>
  <c r="N125" i="64"/>
  <c r="B119" i="64"/>
  <c r="G119" i="64"/>
  <c r="E119" i="64"/>
  <c r="J119" i="64"/>
  <c r="M119" i="64"/>
  <c r="C119" i="64"/>
  <c r="D119" i="64"/>
  <c r="L119" i="64"/>
  <c r="H119" i="64"/>
  <c r="K120" i="64"/>
  <c r="N103" i="64"/>
  <c r="N121" i="64"/>
  <c r="K102" i="64"/>
  <c r="F102" i="64"/>
  <c r="N87" i="64"/>
  <c r="N65" i="64"/>
  <c r="N62" i="64"/>
  <c r="N64" i="64"/>
  <c r="N39" i="64"/>
  <c r="N63" i="64"/>
  <c r="N42" i="64"/>
  <c r="N18" i="64"/>
  <c r="N17" i="64"/>
  <c r="N41" i="64"/>
  <c r="N40" i="64"/>
  <c r="N19" i="64"/>
  <c r="N16" i="64"/>
  <c r="N7" i="64"/>
  <c r="E91" i="64"/>
  <c r="E90" i="64"/>
  <c r="K76" i="64"/>
  <c r="E68" i="64"/>
  <c r="E67" i="64"/>
  <c r="E45" i="64"/>
  <c r="E44" i="64"/>
  <c r="E22" i="64"/>
  <c r="E21" i="64"/>
  <c r="N120" i="64" l="1"/>
  <c r="N101" i="64"/>
  <c r="F119" i="64"/>
  <c r="K119" i="64"/>
  <c r="N102" i="64"/>
  <c r="N76" i="64"/>
  <c r="N53" i="64"/>
  <c r="N30" i="64"/>
  <c r="B9" i="64"/>
  <c r="K83" i="64"/>
  <c r="F83" i="64"/>
  <c r="K60" i="64"/>
  <c r="F60" i="64"/>
  <c r="K37" i="64"/>
  <c r="F37" i="64"/>
  <c r="N119" i="64" l="1"/>
  <c r="M78" i="64"/>
  <c r="C78" i="64"/>
  <c r="L78" i="64"/>
  <c r="B78" i="64"/>
  <c r="J78" i="64"/>
  <c r="I78" i="64"/>
  <c r="H78" i="64"/>
  <c r="G78" i="64"/>
  <c r="E78" i="64"/>
  <c r="D78" i="64"/>
  <c r="M55" i="64"/>
  <c r="C55" i="64"/>
  <c r="G55" i="64"/>
  <c r="L55" i="64"/>
  <c r="B55" i="64"/>
  <c r="J55" i="64"/>
  <c r="I55" i="64"/>
  <c r="H55" i="64"/>
  <c r="E55" i="64"/>
  <c r="D55" i="64"/>
  <c r="J32" i="64"/>
  <c r="B32" i="64"/>
  <c r="G32" i="64"/>
  <c r="D32" i="64"/>
  <c r="C32" i="64"/>
  <c r="I32" i="64"/>
  <c r="H32" i="64"/>
  <c r="L32" i="64"/>
  <c r="E32" i="64"/>
  <c r="M32" i="64"/>
  <c r="G9" i="64"/>
  <c r="D9" i="64"/>
  <c r="M9" i="64"/>
  <c r="E9" i="64"/>
  <c r="C9" i="64"/>
  <c r="I9" i="64"/>
  <c r="H9" i="64"/>
  <c r="L9" i="64"/>
  <c r="J9" i="64"/>
  <c r="N83" i="64"/>
  <c r="M79" i="64"/>
  <c r="L79" i="64"/>
  <c r="J79" i="64"/>
  <c r="I79" i="64"/>
  <c r="H79" i="64"/>
  <c r="G79" i="64"/>
  <c r="E79" i="64"/>
  <c r="D79" i="64"/>
  <c r="C79" i="64"/>
  <c r="B79" i="64"/>
  <c r="F75" i="64"/>
  <c r="N60" i="64"/>
  <c r="M56" i="64"/>
  <c r="L56" i="64"/>
  <c r="J56" i="64"/>
  <c r="I56" i="64"/>
  <c r="H56" i="64"/>
  <c r="G56" i="64"/>
  <c r="E56" i="64"/>
  <c r="D56" i="64"/>
  <c r="C56" i="64"/>
  <c r="B56" i="64"/>
  <c r="F52" i="64"/>
  <c r="N37" i="64"/>
  <c r="M33" i="64"/>
  <c r="L33" i="64"/>
  <c r="J33" i="64"/>
  <c r="I33" i="64"/>
  <c r="H33" i="64"/>
  <c r="G33" i="64"/>
  <c r="E33" i="64"/>
  <c r="D33" i="64"/>
  <c r="C33" i="64"/>
  <c r="B33" i="64"/>
  <c r="K14" i="64"/>
  <c r="F14" i="64"/>
  <c r="G94" i="64" l="1"/>
  <c r="H94" i="64" s="1"/>
  <c r="B94" i="64"/>
  <c r="C94" i="64" s="1"/>
  <c r="F78" i="64"/>
  <c r="K78" i="64"/>
  <c r="B71" i="64"/>
  <c r="C71" i="64" s="1"/>
  <c r="G71" i="64"/>
  <c r="H71" i="64" s="1"/>
  <c r="K55" i="64"/>
  <c r="F55" i="64"/>
  <c r="B48" i="64"/>
  <c r="C48" i="64" s="1"/>
  <c r="B25" i="64"/>
  <c r="C25" i="64" s="1"/>
  <c r="G48" i="64"/>
  <c r="H48" i="64" s="1"/>
  <c r="K32" i="64"/>
  <c r="F32" i="64"/>
  <c r="G25" i="64"/>
  <c r="H25" i="64" s="1"/>
  <c r="K9" i="64"/>
  <c r="F9" i="64"/>
  <c r="K56" i="64"/>
  <c r="F56" i="64"/>
  <c r="O34" i="64"/>
  <c r="O57" i="64"/>
  <c r="N75" i="64"/>
  <c r="N52" i="64"/>
  <c r="N29" i="64"/>
  <c r="O80" i="64"/>
  <c r="K79" i="64"/>
  <c r="F79" i="64"/>
  <c r="K33" i="64"/>
  <c r="F33" i="64"/>
  <c r="I77" i="64" l="1"/>
  <c r="H77" i="64"/>
  <c r="D77" i="64"/>
  <c r="M77" i="64"/>
  <c r="L77" i="64"/>
  <c r="J77" i="64"/>
  <c r="G77" i="64"/>
  <c r="E77" i="64"/>
  <c r="C77" i="64"/>
  <c r="B77" i="64"/>
  <c r="N78" i="64"/>
  <c r="E54" i="64"/>
  <c r="D54" i="64"/>
  <c r="J54" i="64"/>
  <c r="M54" i="64"/>
  <c r="C54" i="64"/>
  <c r="L54" i="64"/>
  <c r="B54" i="64"/>
  <c r="I54" i="64"/>
  <c r="H54" i="64"/>
  <c r="G54" i="64"/>
  <c r="N55" i="64"/>
  <c r="N32" i="64"/>
  <c r="D31" i="64"/>
  <c r="L31" i="64"/>
  <c r="M31" i="64"/>
  <c r="C31" i="64"/>
  <c r="B31" i="64"/>
  <c r="J31" i="64"/>
  <c r="I31" i="64"/>
  <c r="H31" i="64"/>
  <c r="G31" i="64"/>
  <c r="E31" i="64"/>
  <c r="N9" i="64"/>
  <c r="N56" i="64"/>
  <c r="N33" i="64"/>
  <c r="N79" i="64"/>
  <c r="K77" i="64" l="1"/>
  <c r="F77" i="64"/>
  <c r="F54" i="64"/>
  <c r="K54" i="64"/>
  <c r="K31" i="64"/>
  <c r="F31" i="64"/>
  <c r="K6" i="64"/>
  <c r="M7" i="67"/>
  <c r="M6" i="67"/>
  <c r="J7" i="67"/>
  <c r="J6" i="67"/>
  <c r="G7" i="67"/>
  <c r="G6" i="67"/>
  <c r="D7" i="67"/>
  <c r="D6" i="67"/>
  <c r="N77" i="64" l="1"/>
  <c r="N54" i="64"/>
  <c r="N31" i="64"/>
  <c r="N6" i="64"/>
  <c r="M10" i="64"/>
  <c r="L10" i="64"/>
  <c r="J10" i="64"/>
  <c r="I10" i="64"/>
  <c r="H10" i="64"/>
  <c r="G10" i="64"/>
  <c r="E10" i="64"/>
  <c r="D10" i="64"/>
  <c r="C10" i="64"/>
  <c r="B10" i="64"/>
  <c r="L8" i="64" l="1"/>
  <c r="B8" i="64"/>
  <c r="J8" i="64"/>
  <c r="I8" i="64"/>
  <c r="H8" i="64"/>
  <c r="G8" i="64"/>
  <c r="E8" i="64"/>
  <c r="D8" i="64"/>
  <c r="M8" i="64"/>
  <c r="C8" i="64"/>
  <c r="K10" i="64"/>
  <c r="F10" i="64"/>
  <c r="N10" i="64" l="1"/>
  <c r="J12" i="66" l="1"/>
  <c r="J13" i="66"/>
  <c r="J10" i="66"/>
  <c r="J11" i="66"/>
  <c r="J14" i="66"/>
  <c r="J5" i="66"/>
  <c r="J6" i="66"/>
  <c r="J7" i="66"/>
  <c r="J8" i="66"/>
  <c r="J9" i="66"/>
  <c r="O11" i="64"/>
  <c r="I122" i="64" l="1"/>
  <c r="D122" i="64"/>
  <c r="C104" i="64"/>
  <c r="J104" i="64"/>
  <c r="J122" i="64"/>
  <c r="I104" i="64"/>
  <c r="D104" i="64"/>
  <c r="C122" i="64"/>
  <c r="B104" i="64"/>
  <c r="G104" i="64"/>
  <c r="G122" i="64"/>
  <c r="B122" i="64"/>
  <c r="H104" i="64"/>
  <c r="H122" i="64"/>
  <c r="D34" i="64"/>
  <c r="C57" i="64"/>
  <c r="B57" i="64"/>
  <c r="G34" i="64"/>
  <c r="I80" i="64"/>
  <c r="D80" i="64"/>
  <c r="G80" i="64"/>
  <c r="G57" i="64"/>
  <c r="D57" i="64"/>
  <c r="B80" i="64"/>
  <c r="H80" i="64"/>
  <c r="J80" i="64"/>
  <c r="I57" i="64"/>
  <c r="H34" i="64"/>
  <c r="J34" i="64"/>
  <c r="H57" i="64"/>
  <c r="I34" i="64"/>
  <c r="C34" i="64"/>
  <c r="J57" i="64"/>
  <c r="B34" i="64"/>
  <c r="C80" i="64"/>
  <c r="D11" i="64"/>
  <c r="B11" i="64"/>
  <c r="G11" i="64"/>
  <c r="H11" i="64"/>
  <c r="I11" i="64"/>
  <c r="C11" i="64"/>
  <c r="J11" i="64"/>
  <c r="N14" i="64"/>
  <c r="K8" i="64"/>
  <c r="F8" i="64"/>
  <c r="D105" i="64" l="1"/>
  <c r="D108" i="64" s="1"/>
  <c r="D113" i="64" s="1"/>
  <c r="D24" i="70" s="1"/>
  <c r="D123" i="64"/>
  <c r="D126" i="64" s="1"/>
  <c r="D131" i="64" s="1"/>
  <c r="D25" i="70" s="1"/>
  <c r="F104" i="64"/>
  <c r="B105" i="64"/>
  <c r="I124" i="64"/>
  <c r="I126" i="64" s="1"/>
  <c r="I131" i="64" s="1"/>
  <c r="H25" i="70" s="1"/>
  <c r="C123" i="64"/>
  <c r="C126" i="64" s="1"/>
  <c r="C131" i="64" s="1"/>
  <c r="C25" i="70" s="1"/>
  <c r="H106" i="64"/>
  <c r="H108" i="64" s="1"/>
  <c r="H113" i="64" s="1"/>
  <c r="G24" i="70" s="1"/>
  <c r="F122" i="64"/>
  <c r="B123" i="64"/>
  <c r="I106" i="64"/>
  <c r="I108" i="64" s="1"/>
  <c r="I113" i="64" s="1"/>
  <c r="H24" i="70" s="1"/>
  <c r="K122" i="64"/>
  <c r="G124" i="64"/>
  <c r="J124" i="64"/>
  <c r="J126" i="64" s="1"/>
  <c r="J131" i="64" s="1"/>
  <c r="I25" i="70" s="1"/>
  <c r="H124" i="64"/>
  <c r="H126" i="64" s="1"/>
  <c r="H131" i="64" s="1"/>
  <c r="G25" i="70" s="1"/>
  <c r="J106" i="64"/>
  <c r="J108" i="64" s="1"/>
  <c r="J113" i="64" s="1"/>
  <c r="I24" i="70" s="1"/>
  <c r="G106" i="64"/>
  <c r="K104" i="64"/>
  <c r="C105" i="64"/>
  <c r="C108" i="64" s="1"/>
  <c r="C113" i="64" s="1"/>
  <c r="C24" i="70" s="1"/>
  <c r="G59" i="64"/>
  <c r="K57" i="64"/>
  <c r="D81" i="64"/>
  <c r="D83" i="64" s="1"/>
  <c r="D84" i="64" s="1"/>
  <c r="D89" i="64" s="1"/>
  <c r="D23" i="70" s="1"/>
  <c r="I59" i="64"/>
  <c r="I60" i="64" s="1"/>
  <c r="I61" i="64" s="1"/>
  <c r="I66" i="64" s="1"/>
  <c r="H22" i="70" s="1"/>
  <c r="J82" i="64"/>
  <c r="J83" i="64" s="1"/>
  <c r="J84" i="64" s="1"/>
  <c r="J89" i="64" s="1"/>
  <c r="I23" i="70" s="1"/>
  <c r="G36" i="64"/>
  <c r="K34" i="64"/>
  <c r="H59" i="64"/>
  <c r="H60" i="64" s="1"/>
  <c r="H61" i="64" s="1"/>
  <c r="H66" i="64" s="1"/>
  <c r="G22" i="70" s="1"/>
  <c r="G82" i="64"/>
  <c r="G83" i="64" s="1"/>
  <c r="G84" i="64" s="1"/>
  <c r="G89" i="64" s="1"/>
  <c r="F23" i="70" s="1"/>
  <c r="K80" i="64"/>
  <c r="H36" i="64"/>
  <c r="H37" i="64" s="1"/>
  <c r="H38" i="64" s="1"/>
  <c r="H43" i="64" s="1"/>
  <c r="G21" i="70" s="1"/>
  <c r="C81" i="64"/>
  <c r="C83" i="64" s="1"/>
  <c r="C84" i="64" s="1"/>
  <c r="C89" i="64" s="1"/>
  <c r="C23" i="70" s="1"/>
  <c r="I82" i="64"/>
  <c r="I83" i="64" s="1"/>
  <c r="I84" i="64" s="1"/>
  <c r="I89" i="64" s="1"/>
  <c r="H23" i="70" s="1"/>
  <c r="B35" i="64"/>
  <c r="F34" i="64"/>
  <c r="J59" i="64"/>
  <c r="J60" i="64" s="1"/>
  <c r="J61" i="64" s="1"/>
  <c r="J66" i="64" s="1"/>
  <c r="I22" i="70" s="1"/>
  <c r="H82" i="64"/>
  <c r="H83" i="64" s="1"/>
  <c r="H84" i="64" s="1"/>
  <c r="H89" i="64" s="1"/>
  <c r="G23" i="70" s="1"/>
  <c r="B58" i="64"/>
  <c r="B60" i="64" s="1"/>
  <c r="F57" i="64"/>
  <c r="J36" i="64"/>
  <c r="J37" i="64" s="1"/>
  <c r="J38" i="64" s="1"/>
  <c r="J43" i="64" s="1"/>
  <c r="I21" i="70" s="1"/>
  <c r="C35" i="64"/>
  <c r="C37" i="64" s="1"/>
  <c r="C38" i="64" s="1"/>
  <c r="C43" i="64" s="1"/>
  <c r="C21" i="70" s="1"/>
  <c r="B81" i="64"/>
  <c r="B83" i="64" s="1"/>
  <c r="B84" i="64" s="1"/>
  <c r="B89" i="64" s="1"/>
  <c r="B23" i="70" s="1"/>
  <c r="F80" i="64"/>
  <c r="C58" i="64"/>
  <c r="I36" i="64"/>
  <c r="I37" i="64" s="1"/>
  <c r="I38" i="64" s="1"/>
  <c r="I43" i="64" s="1"/>
  <c r="H21" i="70" s="1"/>
  <c r="D58" i="64"/>
  <c r="D35" i="64"/>
  <c r="D37" i="64" s="1"/>
  <c r="D38" i="64" s="1"/>
  <c r="D43" i="64" s="1"/>
  <c r="D21" i="70" s="1"/>
  <c r="J13" i="64"/>
  <c r="J14" i="64" s="1"/>
  <c r="J15" i="64" s="1"/>
  <c r="J20" i="64" s="1"/>
  <c r="I20" i="70" s="1"/>
  <c r="C12" i="64"/>
  <c r="C14" i="64" s="1"/>
  <c r="C15" i="64" s="1"/>
  <c r="C20" i="64" s="1"/>
  <c r="C20" i="70" s="1"/>
  <c r="I13" i="64"/>
  <c r="I14" i="64" s="1"/>
  <c r="I15" i="64" s="1"/>
  <c r="I20" i="64" s="1"/>
  <c r="H20" i="70" s="1"/>
  <c r="H13" i="64"/>
  <c r="H14" i="64" s="1"/>
  <c r="H15" i="64" s="1"/>
  <c r="H20" i="64" s="1"/>
  <c r="G20" i="70" s="1"/>
  <c r="G13" i="64"/>
  <c r="G14" i="64" s="1"/>
  <c r="G15" i="64" s="1"/>
  <c r="G20" i="64" s="1"/>
  <c r="F20" i="70" s="1"/>
  <c r="B12" i="64"/>
  <c r="D12" i="64"/>
  <c r="D14" i="64" s="1"/>
  <c r="D15" i="64" s="1"/>
  <c r="D20" i="64" s="1"/>
  <c r="D20" i="70" s="1"/>
  <c r="F11" i="64"/>
  <c r="K11" i="64"/>
  <c r="N8" i="64"/>
  <c r="G26" i="70" l="1"/>
  <c r="G28" i="70" s="1"/>
  <c r="H26" i="70"/>
  <c r="H28" i="70" s="1"/>
  <c r="L23" i="70"/>
  <c r="I26" i="70"/>
  <c r="I28" i="70" s="1"/>
  <c r="K89" i="64"/>
  <c r="F89" i="64"/>
  <c r="K20" i="64"/>
  <c r="N122" i="64"/>
  <c r="F105" i="64"/>
  <c r="B108" i="64"/>
  <c r="K124" i="64"/>
  <c r="G126" i="64"/>
  <c r="N104" i="64"/>
  <c r="K106" i="64"/>
  <c r="G108" i="64"/>
  <c r="F123" i="64"/>
  <c r="B126" i="64"/>
  <c r="C60" i="64"/>
  <c r="C61" i="64" s="1"/>
  <c r="D60" i="64"/>
  <c r="D61" i="64" s="1"/>
  <c r="D66" i="64" s="1"/>
  <c r="D22" i="70" s="1"/>
  <c r="D26" i="70" s="1"/>
  <c r="D28" i="70" s="1"/>
  <c r="F35" i="64"/>
  <c r="B14" i="64"/>
  <c r="B15" i="64" s="1"/>
  <c r="B20" i="64" s="1"/>
  <c r="B20" i="70" s="1"/>
  <c r="F12" i="64"/>
  <c r="G93" i="64"/>
  <c r="H93" i="64" s="1"/>
  <c r="B93" i="64"/>
  <c r="C93" i="64" s="1"/>
  <c r="G24" i="64"/>
  <c r="F84" i="64"/>
  <c r="K15" i="64"/>
  <c r="K23" i="64" s="1"/>
  <c r="K84" i="64"/>
  <c r="K92" i="64" s="1"/>
  <c r="C22" i="64"/>
  <c r="D21" i="64"/>
  <c r="C91" i="64"/>
  <c r="C90" i="64"/>
  <c r="J91" i="64"/>
  <c r="J90" i="64"/>
  <c r="D90" i="64"/>
  <c r="D91" i="64"/>
  <c r="I91" i="64"/>
  <c r="I90" i="64"/>
  <c r="H90" i="64"/>
  <c r="H91" i="64"/>
  <c r="J67" i="64"/>
  <c r="J68" i="64"/>
  <c r="H68" i="64"/>
  <c r="H67" i="64"/>
  <c r="I68" i="64"/>
  <c r="I67" i="64"/>
  <c r="C45" i="64"/>
  <c r="C44" i="64"/>
  <c r="J45" i="64"/>
  <c r="J44" i="64"/>
  <c r="H45" i="64"/>
  <c r="H44" i="64"/>
  <c r="D45" i="64"/>
  <c r="D44" i="64"/>
  <c r="I45" i="64"/>
  <c r="I44" i="64"/>
  <c r="I21" i="64"/>
  <c r="I22" i="64"/>
  <c r="J21" i="64"/>
  <c r="J22" i="64"/>
  <c r="H21" i="64"/>
  <c r="H22" i="64"/>
  <c r="N34" i="64"/>
  <c r="B37" i="64"/>
  <c r="F81" i="64"/>
  <c r="G37" i="64"/>
  <c r="K36" i="64"/>
  <c r="F58" i="64"/>
  <c r="N80" i="64"/>
  <c r="N57" i="64"/>
  <c r="K82" i="64"/>
  <c r="G60" i="64"/>
  <c r="K59" i="64"/>
  <c r="K13" i="64"/>
  <c r="N11" i="64"/>
  <c r="L20" i="70" l="1"/>
  <c r="F126" i="64"/>
  <c r="B131" i="64"/>
  <c r="C67" i="64"/>
  <c r="C66" i="64"/>
  <c r="C22" i="70" s="1"/>
  <c r="C26" i="70" s="1"/>
  <c r="C28" i="70" s="1"/>
  <c r="F108" i="64"/>
  <c r="B113" i="64"/>
  <c r="K108" i="64"/>
  <c r="G113" i="64"/>
  <c r="K126" i="64"/>
  <c r="G131" i="64"/>
  <c r="N89" i="64"/>
  <c r="F15" i="64"/>
  <c r="F23" i="64" s="1"/>
  <c r="F20" i="64"/>
  <c r="N20" i="64" s="1"/>
  <c r="C68" i="64"/>
  <c r="D68" i="64"/>
  <c r="D67" i="64"/>
  <c r="O14" i="64"/>
  <c r="B24" i="64"/>
  <c r="C24" i="64" s="1"/>
  <c r="B61" i="64"/>
  <c r="G38" i="64"/>
  <c r="G61" i="64"/>
  <c r="B38" i="64"/>
  <c r="G21" i="64"/>
  <c r="K21" i="64" s="1"/>
  <c r="G22" i="64"/>
  <c r="K22" i="64" s="1"/>
  <c r="H24" i="64"/>
  <c r="N84" i="64"/>
  <c r="F92" i="64"/>
  <c r="N92" i="64" s="1"/>
  <c r="C21" i="64"/>
  <c r="B22" i="64"/>
  <c r="B21" i="64"/>
  <c r="D22" i="64"/>
  <c r="G90" i="64"/>
  <c r="K90" i="64" s="1"/>
  <c r="G91" i="64"/>
  <c r="K91" i="64" s="1"/>
  <c r="O60" i="64"/>
  <c r="O83" i="64"/>
  <c r="O37" i="64"/>
  <c r="N126" i="64" l="1"/>
  <c r="F113" i="64"/>
  <c r="B24" i="70"/>
  <c r="K131" i="64"/>
  <c r="F25" i="70"/>
  <c r="F131" i="64"/>
  <c r="B25" i="70"/>
  <c r="L25" i="70" s="1"/>
  <c r="K113" i="64"/>
  <c r="F24" i="70"/>
  <c r="L24" i="70" s="1"/>
  <c r="N108" i="64"/>
  <c r="B47" i="64"/>
  <c r="C47" i="64" s="1"/>
  <c r="B43" i="64"/>
  <c r="G68" i="64"/>
  <c r="K68" i="64" s="1"/>
  <c r="G66" i="64"/>
  <c r="F61" i="64"/>
  <c r="F69" i="64" s="1"/>
  <c r="B66" i="64"/>
  <c r="G47" i="64"/>
  <c r="H47" i="64" s="1"/>
  <c r="G43" i="64"/>
  <c r="G70" i="64"/>
  <c r="H70" i="64" s="1"/>
  <c r="K61" i="64"/>
  <c r="K69" i="64" s="1"/>
  <c r="G67" i="64"/>
  <c r="K67" i="64" s="1"/>
  <c r="B70" i="64"/>
  <c r="C70" i="64" s="1"/>
  <c r="G45" i="64"/>
  <c r="K45" i="64" s="1"/>
  <c r="G44" i="64"/>
  <c r="K44" i="64" s="1"/>
  <c r="K38" i="64"/>
  <c r="K46" i="64" s="1"/>
  <c r="F21" i="64"/>
  <c r="N21" i="64" s="1"/>
  <c r="F22" i="64"/>
  <c r="N22" i="64" s="1"/>
  <c r="B91" i="64"/>
  <c r="F91" i="64" s="1"/>
  <c r="N91" i="64" s="1"/>
  <c r="B90" i="64"/>
  <c r="F90" i="64" s="1"/>
  <c r="N90" i="64" s="1"/>
  <c r="B68" i="64"/>
  <c r="F68" i="64" s="1"/>
  <c r="B67" i="64"/>
  <c r="F67" i="64" s="1"/>
  <c r="F38" i="64"/>
  <c r="F46" i="64" s="1"/>
  <c r="B45" i="64"/>
  <c r="F45" i="64" s="1"/>
  <c r="B44" i="64"/>
  <c r="F44" i="64" s="1"/>
  <c r="N15" i="64"/>
  <c r="N23" i="64"/>
  <c r="N113" i="64" l="1"/>
  <c r="N68" i="64"/>
  <c r="N131" i="64"/>
  <c r="K66" i="64"/>
  <c r="F22" i="70"/>
  <c r="K43" i="64"/>
  <c r="F21" i="70"/>
  <c r="F66" i="64"/>
  <c r="B22" i="70"/>
  <c r="F43" i="64"/>
  <c r="B21" i="70"/>
  <c r="N69" i="64"/>
  <c r="N67" i="64"/>
  <c r="N61" i="64"/>
  <c r="N44" i="64"/>
  <c r="N45" i="64"/>
  <c r="N46" i="64"/>
  <c r="N38" i="64"/>
  <c r="F26" i="70" l="1"/>
  <c r="F28" i="70" s="1"/>
  <c r="N66" i="64"/>
  <c r="L22" i="70"/>
  <c r="N43" i="64"/>
  <c r="L21" i="70"/>
  <c r="B26" i="70"/>
  <c r="B28" i="70" s="1"/>
  <c r="L26" i="70" l="1"/>
</calcChain>
</file>

<file path=xl/sharedStrings.xml><?xml version="1.0" encoding="utf-8"?>
<sst xmlns="http://schemas.openxmlformats.org/spreadsheetml/2006/main" count="556" uniqueCount="228">
  <si>
    <t>Top Management</t>
  </si>
  <si>
    <t>Male</t>
  </si>
  <si>
    <t>Female</t>
  </si>
  <si>
    <t>Foreign Nationals</t>
  </si>
  <si>
    <t>Total</t>
  </si>
  <si>
    <t>Senior Management</t>
  </si>
  <si>
    <t>Middle Management</t>
  </si>
  <si>
    <t>Junior Management</t>
  </si>
  <si>
    <t>MALE</t>
  </si>
  <si>
    <t>FEMALE</t>
  </si>
  <si>
    <t>AM</t>
  </si>
  <si>
    <t>African Male</t>
  </si>
  <si>
    <t>AF</t>
  </si>
  <si>
    <t>African Female</t>
  </si>
  <si>
    <t>CM</t>
  </si>
  <si>
    <t>Coloured Male</t>
  </si>
  <si>
    <t>CF</t>
  </si>
  <si>
    <t>Coloured Female</t>
  </si>
  <si>
    <t>IM</t>
  </si>
  <si>
    <t>Indian Male</t>
  </si>
  <si>
    <t>1.7%</t>
  </si>
  <si>
    <t>IF</t>
  </si>
  <si>
    <t>Indian Female</t>
  </si>
  <si>
    <t>1.0%</t>
  </si>
  <si>
    <t>2.7%</t>
  </si>
  <si>
    <t>WM</t>
  </si>
  <si>
    <t>White Male</t>
  </si>
  <si>
    <t>4.5%</t>
  </si>
  <si>
    <t>WF</t>
  </si>
  <si>
    <t>White Female</t>
  </si>
  <si>
    <t>3.5%</t>
  </si>
  <si>
    <t>100.0%</t>
  </si>
  <si>
    <t>Table 2: Provincial EAP by Population and Gender Groups* (*Source: Statistics South Africa. (QLFS. Quarter 3 2022)</t>
  </si>
  <si>
    <t>PROVINCE</t>
  </si>
  <si>
    <t>GENDER</t>
  </si>
  <si>
    <t>African</t>
  </si>
  <si>
    <t>Coloured</t>
  </si>
  <si>
    <t>Indian</t>
  </si>
  <si>
    <t>White</t>
  </si>
  <si>
    <t>TOTAL</t>
  </si>
  <si>
    <t>Eastern Cape</t>
  </si>
  <si>
    <t>6.0%</t>
  </si>
  <si>
    <t>0.5%</t>
  </si>
  <si>
    <t>0.4%</t>
  </si>
  <si>
    <t>0.9%</t>
  </si>
  <si>
    <t>Free State</t>
  </si>
  <si>
    <t>1.6%</t>
  </si>
  <si>
    <t>0.0%</t>
  </si>
  <si>
    <t>7.3%</t>
  </si>
  <si>
    <t>Gauteng</t>
  </si>
  <si>
    <t>46.1%</t>
  </si>
  <si>
    <t>1.3%</t>
  </si>
  <si>
    <t>1.4%</t>
  </si>
  <si>
    <t>2.4%</t>
  </si>
  <si>
    <t>KwaZulu-Natal</t>
  </si>
  <si>
    <t>43.5%</t>
  </si>
  <si>
    <t>0.7%</t>
  </si>
  <si>
    <t>Limpopo</t>
  </si>
  <si>
    <t>0.2%</t>
  </si>
  <si>
    <t>1.2%</t>
  </si>
  <si>
    <t>53.5%</t>
  </si>
  <si>
    <t>45.0%</t>
  </si>
  <si>
    <t>0.1%</t>
  </si>
  <si>
    <t>46.5%</t>
  </si>
  <si>
    <t>Mpumalanga</t>
  </si>
  <si>
    <t>0.3%</t>
  </si>
  <si>
    <t>4.0%</t>
  </si>
  <si>
    <t>55.0%</t>
  </si>
  <si>
    <t>North West</t>
  </si>
  <si>
    <t>0.6%</t>
  </si>
  <si>
    <t>41.5%</t>
  </si>
  <si>
    <t>Northern Cape</t>
  </si>
  <si>
    <t>Western Cape</t>
  </si>
  <si>
    <t>53.7%</t>
  </si>
  <si>
    <t>46.3%</t>
  </si>
  <si>
    <t>0.8%</t>
  </si>
  <si>
    <t>Table 1: National EAP by Population and Gender Group* (*Source: Statistics South Africa. (QLFS. Quarter 3. 2023)</t>
  </si>
  <si>
    <t>43.1%</t>
  </si>
  <si>
    <t>37.6%</t>
  </si>
  <si>
    <t>80.7%</t>
  </si>
  <si>
    <t>4.8%</t>
  </si>
  <si>
    <t>4.2%</t>
  </si>
  <si>
    <t>9.0%</t>
  </si>
  <si>
    <t>2.6%</t>
  </si>
  <si>
    <t>7.7%</t>
  </si>
  <si>
    <t>42.7%</t>
  </si>
  <si>
    <t>5.6%</t>
  </si>
  <si>
    <t>3.0%</t>
  </si>
  <si>
    <t>51.7%</t>
  </si>
  <si>
    <t>41.3%</t>
  </si>
  <si>
    <t>2.1%</t>
  </si>
  <si>
    <t>48.3%</t>
  </si>
  <si>
    <t>84.0%</t>
  </si>
  <si>
    <t>10.4%</t>
  </si>
  <si>
    <t>5.1%</t>
  </si>
  <si>
    <t>48.2%</t>
  </si>
  <si>
    <t>2.0%</t>
  </si>
  <si>
    <t>54.7%</t>
  </si>
  <si>
    <t>45.3%</t>
  </si>
  <si>
    <t>89.7%</t>
  </si>
  <si>
    <t>6.7%</t>
  </si>
  <si>
    <t>45.4%</t>
  </si>
  <si>
    <t>54.3%</t>
  </si>
  <si>
    <t>38.2%</t>
  </si>
  <si>
    <t>45.7%</t>
  </si>
  <si>
    <t>83.6%</t>
  </si>
  <si>
    <t>2.9%</t>
  </si>
  <si>
    <t>11.1%</t>
  </si>
  <si>
    <t>45.2%</t>
  </si>
  <si>
    <t>52.2%</t>
  </si>
  <si>
    <t>42.8%</t>
  </si>
  <si>
    <t>47.8%</t>
  </si>
  <si>
    <t>88.0%</t>
  </si>
  <si>
    <t>7.5%</t>
  </si>
  <si>
    <t>3.1%</t>
  </si>
  <si>
    <t>49.9%</t>
  </si>
  <si>
    <t>46.0%</t>
  </si>
  <si>
    <t>95.9%</t>
  </si>
  <si>
    <t>3.4%</t>
  </si>
  <si>
    <t>49.4%</t>
  </si>
  <si>
    <t>44.3%</t>
  </si>
  <si>
    <t>93.7%</t>
  </si>
  <si>
    <r>
      <t>100.0</t>
    </r>
    <r>
      <rPr>
        <sz val="9"/>
        <color rgb="FF000000"/>
        <rFont val="Arial"/>
        <family val="2"/>
      </rPr>
      <t>%</t>
    </r>
  </si>
  <si>
    <t>55.1%</t>
  </si>
  <si>
    <t>59.1%</t>
  </si>
  <si>
    <t>38.0%</t>
  </si>
  <si>
    <t>1.8%</t>
  </si>
  <si>
    <t>40.9%</t>
  </si>
  <si>
    <t>93.1%</t>
  </si>
  <si>
    <t>1.5%</t>
  </si>
  <si>
    <t>31.4%</t>
  </si>
  <si>
    <t>20.4%</t>
  </si>
  <si>
    <t>4.3%</t>
  </si>
  <si>
    <t>56.3%</t>
  </si>
  <si>
    <t>25.1%</t>
  </si>
  <si>
    <t>15.9%</t>
  </si>
  <si>
    <t>43.7%</t>
  </si>
  <si>
    <t>56.5%</t>
  </si>
  <si>
    <t>36.3%</t>
  </si>
  <si>
    <t>7.0%</t>
  </si>
  <si>
    <t>22.5%</t>
  </si>
  <si>
    <t>23.3%</t>
  </si>
  <si>
    <t>53.9%</t>
  </si>
  <si>
    <t>19.0%</t>
  </si>
  <si>
    <t>20.2%</t>
  </si>
  <si>
    <t>14.0%</t>
  </si>
  <si>
    <t>Total results</t>
  </si>
  <si>
    <t>EAP Target</t>
  </si>
  <si>
    <t>National</t>
  </si>
  <si>
    <t>EC</t>
  </si>
  <si>
    <t>FS</t>
  </si>
  <si>
    <t>GP</t>
  </si>
  <si>
    <t>KZN</t>
  </si>
  <si>
    <t>LM</t>
  </si>
  <si>
    <t>MP</t>
  </si>
  <si>
    <t>NW</t>
  </si>
  <si>
    <t>NC</t>
  </si>
  <si>
    <t>WC</t>
  </si>
  <si>
    <t>EAP Stats Used</t>
  </si>
  <si>
    <t>Sector</t>
  </si>
  <si>
    <t>Agri, Forestry, Fishing</t>
  </si>
  <si>
    <t>Mining &amp; Quarrying</t>
  </si>
  <si>
    <t>Manufacturing</t>
  </si>
  <si>
    <t>Top</t>
  </si>
  <si>
    <t>Senior</t>
  </si>
  <si>
    <t>Middle</t>
  </si>
  <si>
    <t>Junior</t>
  </si>
  <si>
    <t>Subtotal</t>
  </si>
  <si>
    <t>Adjusted EAP - Males</t>
  </si>
  <si>
    <t>Adjusted EAP - Females</t>
  </si>
  <si>
    <t>Sectoral targets</t>
  </si>
  <si>
    <t>Check</t>
  </si>
  <si>
    <t>Adjusted EAP - Excluded WM</t>
  </si>
  <si>
    <t>Variance to Plan - Movement</t>
  </si>
  <si>
    <t>Variance to Plan - Actual date of Plan</t>
  </si>
  <si>
    <t>Check - Plan</t>
  </si>
  <si>
    <t>Check - Movement</t>
  </si>
  <si>
    <t>Construction</t>
  </si>
  <si>
    <t>Finance &amp; Insurance</t>
  </si>
  <si>
    <t>Transportation &amp; Storage</t>
  </si>
  <si>
    <t>Information &amp; Communication</t>
  </si>
  <si>
    <t>Water Supply, Sewerage, Waste Management &amp; Remediation</t>
  </si>
  <si>
    <t>Electricity, Gas Steam and Airconditioning Supply</t>
  </si>
  <si>
    <t>Human Health &amp; Social Work Activities</t>
  </si>
  <si>
    <t>Arts, Recreation &amp; Entertainment</t>
  </si>
  <si>
    <t>Real Estate Activities</t>
  </si>
  <si>
    <t>Professional, Scientific &amp; Technical Activities</t>
  </si>
  <si>
    <t>Wholesale &amp; Retail Trade, Repair of Motor Vehicles &amp; Motor Cycles</t>
  </si>
  <si>
    <t>Accommodation &amp; Food Service Activities</t>
  </si>
  <si>
    <t>Public Administration &amp; Defence, Compulsory Socioal Security</t>
  </si>
  <si>
    <t>Education</t>
  </si>
  <si>
    <t>Administration &amp; Support Activities</t>
  </si>
  <si>
    <t>Actual current headcount (Date)</t>
  </si>
  <si>
    <t>Anticipated Headcount 5 years from now</t>
  </si>
  <si>
    <t>Actual current workforce percentage</t>
  </si>
  <si>
    <t>Required Actual Headcount 5 years from now</t>
  </si>
  <si>
    <t xml:space="preserve"> </t>
  </si>
  <si>
    <t>Anticipated workforce percentage 5 years from now</t>
  </si>
  <si>
    <t>Target # appointments 2026</t>
  </si>
  <si>
    <t>Target # appointments 2027</t>
  </si>
  <si>
    <t>Target # appointments 2028</t>
  </si>
  <si>
    <t>EAP - 30/09/24</t>
  </si>
  <si>
    <t>EAP (QLS Q4 2024)</t>
  </si>
  <si>
    <t>Unskilled</t>
  </si>
  <si>
    <t>Semi-Skilled</t>
  </si>
  <si>
    <t>Target # appointments 2029</t>
  </si>
  <si>
    <t>Target # appointments 2030</t>
  </si>
  <si>
    <t>Key:</t>
  </si>
  <si>
    <t>Below Target</t>
  </si>
  <si>
    <t>Above Target</t>
  </si>
  <si>
    <t>Total Company Headcount</t>
  </si>
  <si>
    <t>Total Disabled</t>
  </si>
  <si>
    <t>Disabled</t>
  </si>
  <si>
    <t>Target Disabled %</t>
  </si>
  <si>
    <t>Actual Disabled %</t>
  </si>
  <si>
    <t>Occupational Levels</t>
  </si>
  <si>
    <t xml:space="preserve">Senor Management </t>
  </si>
  <si>
    <t xml:space="preserve">Junior Management </t>
  </si>
  <si>
    <t xml:space="preserve">Total Permanent </t>
  </si>
  <si>
    <t>Temporary Employees</t>
  </si>
  <si>
    <t xml:space="preserve">Grand Total </t>
  </si>
  <si>
    <t>W</t>
  </si>
  <si>
    <t>I</t>
  </si>
  <si>
    <t>C</t>
  </si>
  <si>
    <t>A</t>
  </si>
  <si>
    <t>Current Workforce</t>
  </si>
  <si>
    <t>Workforce In 5 Years</t>
  </si>
  <si>
    <t>EAP (QLS Q3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</si>
</sst>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00_-;\-* #,##0.0000_-;_-* &quot;-&quot;??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sz val="7"/>
      <color rgb="FF000000"/>
      <name val="Calibri"/>
      <family val="2"/>
    </font>
    <font>
      <sz val="9"/>
      <color rgb="FF000000"/>
      <name val="Arial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0"/>
      <color indexed="8"/>
      <name val="Aptos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2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/>
      <diagonal/>
    </border>
    <border>
      <left style="medium">
        <color rgb="FFB3CC8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33">
    <xf numFmtId="0" fontId="0" fillId="0" borderId="0" xfId="0"/>
    <xf numFmtId="0" fontId="5" fillId="9" borderId="7" xfId="0" applyFont="1" applyFill="1" applyBorder="1" applyAlignment="1">
      <alignment horizontal="center" vertical="center" wrapText="1" readingOrder="1"/>
    </xf>
    <xf numFmtId="0" fontId="5" fillId="9" borderId="8" xfId="0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9" borderId="7" xfId="0" applyFont="1" applyFill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9" borderId="6" xfId="0" applyFont="1" applyFill="1" applyBorder="1" applyAlignment="1">
      <alignment horizontal="left" vertical="center" wrapText="1" readingOrder="1"/>
    </xf>
    <xf numFmtId="0" fontId="4" fillId="9" borderId="6" xfId="0" applyFont="1" applyFill="1" applyBorder="1" applyAlignment="1">
      <alignment horizontal="center" vertical="center" wrapText="1" readingOrder="1"/>
    </xf>
    <xf numFmtId="0" fontId="4" fillId="9" borderId="7" xfId="0" applyFont="1" applyFill="1" applyBorder="1" applyAlignment="1">
      <alignment horizontal="center" vertical="center" wrapText="1" readingOrder="1"/>
    </xf>
    <xf numFmtId="0" fontId="4" fillId="9" borderId="8" xfId="0" applyFont="1" applyFill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9" borderId="7" xfId="0" applyFont="1" applyFill="1" applyBorder="1" applyAlignment="1">
      <alignment horizontal="center" vertical="center" wrapText="1" readingOrder="1"/>
    </xf>
    <xf numFmtId="0" fontId="9" fillId="0" borderId="0" xfId="5" applyFont="1"/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166" fontId="10" fillId="0" borderId="1" xfId="3" applyNumberFormat="1" applyFont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0" fontId="10" fillId="3" borderId="2" xfId="1" applyNumberFormat="1" applyFont="1" applyFill="1" applyBorder="1" applyAlignment="1">
      <alignment horizontal="center" vertical="center"/>
    </xf>
    <xf numFmtId="10" fontId="10" fillId="7" borderId="1" xfId="0" applyNumberFormat="1" applyFont="1" applyFill="1" applyBorder="1" applyAlignment="1">
      <alignment horizontal="center" vertical="center"/>
    </xf>
    <xf numFmtId="10" fontId="10" fillId="10" borderId="1" xfId="0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 wrapText="1"/>
    </xf>
    <xf numFmtId="166" fontId="10" fillId="14" borderId="1" xfId="3" applyNumberFormat="1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/>
    </xf>
    <xf numFmtId="43" fontId="12" fillId="5" borderId="1" xfId="3" applyFont="1" applyFill="1" applyBorder="1" applyAlignment="1">
      <alignment horizontal="center" vertical="center" wrapText="1"/>
    </xf>
    <xf numFmtId="0" fontId="10" fillId="5" borderId="1" xfId="0" quotePrefix="1" applyFont="1" applyFill="1" applyBorder="1" applyAlignment="1">
      <alignment horizontal="left" vertical="center" wrapText="1"/>
    </xf>
    <xf numFmtId="166" fontId="10" fillId="5" borderId="1" xfId="3" applyNumberFormat="1" applyFont="1" applyFill="1" applyBorder="1" applyAlignment="1">
      <alignment horizontal="center" vertical="center"/>
    </xf>
    <xf numFmtId="166" fontId="12" fillId="5" borderId="1" xfId="3" applyNumberFormat="1" applyFont="1" applyFill="1" applyBorder="1" applyAlignment="1">
      <alignment horizontal="center" vertical="center" wrapText="1"/>
    </xf>
    <xf numFmtId="10" fontId="10" fillId="13" borderId="1" xfId="1" applyNumberFormat="1" applyFont="1" applyFill="1" applyBorder="1"/>
    <xf numFmtId="0" fontId="10" fillId="0" borderId="1" xfId="0" quotePrefix="1" applyFont="1" applyBorder="1" applyAlignment="1">
      <alignment horizontal="left"/>
    </xf>
    <xf numFmtId="43" fontId="10" fillId="0" borderId="0" xfId="0" applyNumberFormat="1" applyFont="1"/>
    <xf numFmtId="165" fontId="12" fillId="5" borderId="0" xfId="3" applyNumberFormat="1" applyFont="1" applyFill="1" applyBorder="1" applyAlignment="1">
      <alignment horizontal="center" vertical="center" wrapText="1"/>
    </xf>
    <xf numFmtId="166" fontId="10" fillId="0" borderId="2" xfId="3" applyNumberFormat="1" applyFont="1" applyBorder="1" applyAlignment="1">
      <alignment horizontal="center" vertical="center" wrapText="1"/>
    </xf>
    <xf numFmtId="0" fontId="11" fillId="12" borderId="4" xfId="6" quotePrefix="1" applyFont="1" applyFill="1" applyBorder="1" applyAlignment="1" applyProtection="1">
      <alignment horizontal="center" vertical="center"/>
      <protection hidden="1"/>
    </xf>
    <xf numFmtId="10" fontId="10" fillId="3" borderId="1" xfId="6" applyNumberFormat="1" applyFont="1" applyFill="1" applyBorder="1" applyProtection="1">
      <protection hidden="1"/>
    </xf>
    <xf numFmtId="0" fontId="11" fillId="11" borderId="4" xfId="5" quotePrefix="1" applyFont="1" applyFill="1" applyBorder="1" applyAlignment="1" applyProtection="1">
      <alignment horizontal="left" vertical="center"/>
      <protection hidden="1"/>
    </xf>
    <xf numFmtId="0" fontId="11" fillId="11" borderId="12" xfId="5" quotePrefix="1" applyFont="1" applyFill="1" applyBorder="1" applyAlignment="1" applyProtection="1">
      <alignment vertical="center"/>
      <protection hidden="1"/>
    </xf>
    <xf numFmtId="0" fontId="11" fillId="11" borderId="5" xfId="5" quotePrefix="1" applyFont="1" applyFill="1" applyBorder="1" applyAlignment="1" applyProtection="1">
      <alignment vertical="center"/>
      <protection hidden="1"/>
    </xf>
    <xf numFmtId="0" fontId="11" fillId="12" borderId="4" xfId="6" applyFont="1" applyFill="1" applyBorder="1" applyProtection="1">
      <protection hidden="1"/>
    </xf>
    <xf numFmtId="0" fontId="13" fillId="12" borderId="1" xfId="6" quotePrefix="1" applyFont="1" applyFill="1" applyBorder="1" applyAlignment="1" applyProtection="1">
      <alignment horizontal="center" vertical="center" wrapText="1"/>
      <protection hidden="1"/>
    </xf>
    <xf numFmtId="0" fontId="10" fillId="12" borderId="4" xfId="6" quotePrefix="1" applyFont="1" applyFill="1" applyBorder="1" applyProtection="1">
      <protection hidden="1"/>
    </xf>
    <xf numFmtId="10" fontId="10" fillId="15" borderId="1" xfId="6" applyNumberFormat="1" applyFont="1" applyFill="1" applyBorder="1" applyProtection="1">
      <protection hidden="1"/>
    </xf>
    <xf numFmtId="0" fontId="10" fillId="16" borderId="4" xfId="6" quotePrefix="1" applyFont="1" applyFill="1" applyBorder="1" applyAlignment="1" applyProtection="1">
      <alignment horizontal="left" wrapText="1"/>
      <protection hidden="1"/>
    </xf>
    <xf numFmtId="0" fontId="10" fillId="16" borderId="4" xfId="6" quotePrefix="1" applyFont="1" applyFill="1" applyBorder="1" applyAlignment="1" applyProtection="1">
      <alignment wrapText="1"/>
      <protection hidden="1"/>
    </xf>
    <xf numFmtId="10" fontId="10" fillId="6" borderId="1" xfId="6" applyNumberFormat="1" applyFont="1" applyFill="1" applyBorder="1" applyProtection="1">
      <protection hidden="1"/>
    </xf>
    <xf numFmtId="164" fontId="10" fillId="3" borderId="5" xfId="0" applyNumberFormat="1" applyFont="1" applyFill="1" applyBorder="1" applyAlignment="1">
      <alignment horizontal="center" vertical="center"/>
    </xf>
    <xf numFmtId="10" fontId="10" fillId="7" borderId="5" xfId="0" applyNumberFormat="1" applyFont="1" applyFill="1" applyBorder="1" applyAlignment="1">
      <alignment horizontal="center" vertical="center"/>
    </xf>
    <xf numFmtId="10" fontId="10" fillId="10" borderId="5" xfId="0" applyNumberFormat="1" applyFont="1" applyFill="1" applyBorder="1" applyAlignment="1">
      <alignment horizontal="center" vertical="center"/>
    </xf>
    <xf numFmtId="10" fontId="9" fillId="6" borderId="5" xfId="0" applyNumberFormat="1" applyFont="1" applyFill="1" applyBorder="1" applyAlignment="1">
      <alignment horizontal="center" vertical="center" wrapText="1"/>
    </xf>
    <xf numFmtId="43" fontId="12" fillId="5" borderId="5" xfId="3" applyFont="1" applyFill="1" applyBorder="1" applyAlignment="1">
      <alignment horizontal="center" vertical="center" wrapText="1"/>
    </xf>
    <xf numFmtId="0" fontId="10" fillId="5" borderId="2" xfId="0" quotePrefix="1" applyFont="1" applyFill="1" applyBorder="1" applyAlignment="1">
      <alignment horizontal="left" vertical="center" wrapText="1"/>
    </xf>
    <xf numFmtId="166" fontId="10" fillId="5" borderId="2" xfId="3" applyNumberFormat="1" applyFont="1" applyFill="1" applyBorder="1" applyAlignment="1">
      <alignment horizontal="center" vertical="center"/>
    </xf>
    <xf numFmtId="166" fontId="12" fillId="5" borderId="2" xfId="3" applyNumberFormat="1" applyFont="1" applyFill="1" applyBorder="1" applyAlignment="1">
      <alignment horizontal="center" vertical="center" wrapText="1"/>
    </xf>
    <xf numFmtId="166" fontId="10" fillId="0" borderId="22" xfId="3" applyNumberFormat="1" applyFont="1" applyBorder="1" applyAlignment="1">
      <alignment horizontal="center" vertical="center" wrapText="1"/>
    </xf>
    <xf numFmtId="10" fontId="10" fillId="3" borderId="24" xfId="1" applyNumberFormat="1" applyFont="1" applyFill="1" applyBorder="1" applyAlignment="1">
      <alignment horizontal="center" vertical="center"/>
    </xf>
    <xf numFmtId="10" fontId="10" fillId="7" borderId="22" xfId="0" applyNumberFormat="1" applyFont="1" applyFill="1" applyBorder="1" applyAlignment="1">
      <alignment horizontal="center" vertical="center"/>
    </xf>
    <xf numFmtId="10" fontId="10" fillId="10" borderId="22" xfId="0" applyNumberFormat="1" applyFont="1" applyFill="1" applyBorder="1" applyAlignment="1">
      <alignment horizontal="center" vertical="center"/>
    </xf>
    <xf numFmtId="10" fontId="12" fillId="6" borderId="22" xfId="1" applyNumberFormat="1" applyFont="1" applyFill="1" applyBorder="1" applyAlignment="1">
      <alignment horizontal="center" vertical="center" wrapText="1"/>
    </xf>
    <xf numFmtId="166" fontId="12" fillId="14" borderId="22" xfId="3" applyNumberFormat="1" applyFont="1" applyFill="1" applyBorder="1" applyAlignment="1">
      <alignment horizontal="center" vertical="center" wrapText="1"/>
    </xf>
    <xf numFmtId="166" fontId="10" fillId="0" borderId="25" xfId="3" applyNumberFormat="1" applyFont="1" applyBorder="1" applyAlignment="1">
      <alignment horizontal="center" vertical="center" wrapText="1"/>
    </xf>
    <xf numFmtId="166" fontId="10" fillId="0" borderId="16" xfId="3" applyNumberFormat="1" applyFont="1" applyBorder="1" applyAlignment="1">
      <alignment horizontal="center" vertical="center" wrapText="1"/>
    </xf>
    <xf numFmtId="0" fontId="20" fillId="7" borderId="14" xfId="0" quotePrefix="1" applyFont="1" applyFill="1" applyBorder="1" applyAlignment="1">
      <alignment horizontal="left" wrapText="1"/>
    </xf>
    <xf numFmtId="0" fontId="20" fillId="6" borderId="16" xfId="0" applyFont="1" applyFill="1" applyBorder="1" applyAlignment="1">
      <alignment wrapText="1"/>
    </xf>
    <xf numFmtId="0" fontId="19" fillId="17" borderId="13" xfId="0" applyFont="1" applyFill="1" applyBorder="1" applyAlignment="1">
      <alignment horizontal="center"/>
    </xf>
    <xf numFmtId="0" fontId="19" fillId="17" borderId="15" xfId="0" applyFont="1" applyFill="1" applyBorder="1" applyAlignment="1">
      <alignment horizontal="center"/>
    </xf>
    <xf numFmtId="0" fontId="16" fillId="3" borderId="23" xfId="0" quotePrefix="1" applyFont="1" applyFill="1" applyBorder="1" applyAlignment="1">
      <alignment horizontal="left" vertical="center"/>
    </xf>
    <xf numFmtId="0" fontId="16" fillId="7" borderId="23" xfId="0" applyFont="1" applyFill="1" applyBorder="1" applyAlignment="1">
      <alignment horizontal="left" vertical="center"/>
    </xf>
    <xf numFmtId="0" fontId="16" fillId="10" borderId="23" xfId="0" quotePrefix="1" applyFont="1" applyFill="1" applyBorder="1" applyAlignment="1">
      <alignment horizontal="left" vertical="center"/>
    </xf>
    <xf numFmtId="0" fontId="16" fillId="6" borderId="23" xfId="0" applyFont="1" applyFill="1" applyBorder="1" applyAlignment="1">
      <alignment horizontal="left" vertical="center" wrapText="1"/>
    </xf>
    <xf numFmtId="0" fontId="16" fillId="14" borderId="23" xfId="0" applyFont="1" applyFill="1" applyBorder="1" applyAlignment="1">
      <alignment horizontal="left" vertical="center" wrapText="1"/>
    </xf>
    <xf numFmtId="0" fontId="17" fillId="18" borderId="23" xfId="0" applyFont="1" applyFill="1" applyBorder="1"/>
    <xf numFmtId="0" fontId="17" fillId="18" borderId="15" xfId="0" applyFont="1" applyFill="1" applyBorder="1"/>
    <xf numFmtId="0" fontId="17" fillId="18" borderId="20" xfId="0" applyFont="1" applyFill="1" applyBorder="1" applyAlignment="1">
      <alignment horizontal="center" vertical="center" wrapText="1"/>
    </xf>
    <xf numFmtId="0" fontId="17" fillId="18" borderId="3" xfId="0" quotePrefix="1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 wrapText="1"/>
    </xf>
    <xf numFmtId="2" fontId="17" fillId="18" borderId="3" xfId="0" quotePrefix="1" applyNumberFormat="1" applyFont="1" applyFill="1" applyBorder="1" applyAlignment="1">
      <alignment horizontal="center" vertical="center" wrapText="1"/>
    </xf>
    <xf numFmtId="166" fontId="10" fillId="0" borderId="25" xfId="0" applyNumberFormat="1" applyFont="1" applyBorder="1"/>
    <xf numFmtId="0" fontId="10" fillId="0" borderId="23" xfId="0" applyFont="1" applyBorder="1"/>
    <xf numFmtId="0" fontId="10" fillId="14" borderId="22" xfId="0" applyFont="1" applyFill="1" applyBorder="1"/>
    <xf numFmtId="0" fontId="10" fillId="0" borderId="15" xfId="0" applyFont="1" applyBorder="1"/>
    <xf numFmtId="0" fontId="10" fillId="7" borderId="16" xfId="0" applyFont="1" applyFill="1" applyBorder="1"/>
    <xf numFmtId="0" fontId="10" fillId="0" borderId="22" xfId="0" applyFont="1" applyBorder="1"/>
    <xf numFmtId="0" fontId="10" fillId="3" borderId="23" xfId="0" applyFont="1" applyFill="1" applyBorder="1"/>
    <xf numFmtId="0" fontId="10" fillId="3" borderId="15" xfId="0" applyFont="1" applyFill="1" applyBorder="1"/>
    <xf numFmtId="9" fontId="10" fillId="0" borderId="16" xfId="1" applyFont="1" applyBorder="1"/>
    <xf numFmtId="0" fontId="11" fillId="18" borderId="23" xfId="0" applyFont="1" applyFill="1" applyBorder="1"/>
    <xf numFmtId="0" fontId="11" fillId="18" borderId="15" xfId="0" applyFont="1" applyFill="1" applyBorder="1"/>
    <xf numFmtId="0" fontId="10" fillId="14" borderId="26" xfId="0" applyFont="1" applyFill="1" applyBorder="1"/>
    <xf numFmtId="1" fontId="10" fillId="14" borderId="27" xfId="1" applyNumberFormat="1" applyFont="1" applyFill="1" applyBorder="1"/>
    <xf numFmtId="0" fontId="0" fillId="18" borderId="1" xfId="0" applyFill="1" applyBorder="1"/>
    <xf numFmtId="0" fontId="0" fillId="0" borderId="1" xfId="0" applyBorder="1"/>
    <xf numFmtId="0" fontId="15" fillId="18" borderId="1" xfId="0" applyFont="1" applyFill="1" applyBorder="1"/>
    <xf numFmtId="0" fontId="15" fillId="18" borderId="1" xfId="0" applyFont="1" applyFill="1" applyBorder="1" applyAlignment="1">
      <alignment horizontal="center"/>
    </xf>
    <xf numFmtId="9" fontId="10" fillId="6" borderId="22" xfId="0" applyNumberFormat="1" applyFont="1" applyFill="1" applyBorder="1"/>
    <xf numFmtId="0" fontId="17" fillId="18" borderId="20" xfId="0" applyFont="1" applyFill="1" applyBorder="1" applyAlignment="1">
      <alignment horizontal="center" vertical="center" wrapText="1"/>
    </xf>
    <xf numFmtId="0" fontId="17" fillId="18" borderId="14" xfId="0" applyFont="1" applyFill="1" applyBorder="1" applyAlignment="1">
      <alignment horizontal="center" vertical="center" wrapText="1"/>
    </xf>
    <xf numFmtId="0" fontId="17" fillId="18" borderId="22" xfId="0" applyFont="1" applyFill="1" applyBorder="1" applyAlignment="1">
      <alignment horizontal="center" vertical="center" wrapText="1"/>
    </xf>
    <xf numFmtId="0" fontId="17" fillId="18" borderId="19" xfId="0" applyFont="1" applyFill="1" applyBorder="1" applyAlignment="1">
      <alignment horizontal="left" vertical="center" wrapText="1"/>
    </xf>
    <xf numFmtId="0" fontId="17" fillId="18" borderId="21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readingOrder="1"/>
    </xf>
    <xf numFmtId="0" fontId="4" fillId="0" borderId="11" xfId="0" applyFont="1" applyBorder="1" applyAlignment="1">
      <alignment horizontal="left" vertical="center" wrapText="1" readingOrder="1"/>
    </xf>
    <xf numFmtId="0" fontId="4" fillId="0" borderId="9" xfId="0" applyFont="1" applyBorder="1" applyAlignment="1">
      <alignment horizontal="left" vertical="center" wrapText="1" readingOrder="1"/>
    </xf>
    <xf numFmtId="0" fontId="4" fillId="9" borderId="10" xfId="0" applyFont="1" applyFill="1" applyBorder="1" applyAlignment="1">
      <alignment horizontal="left" vertical="center" wrapText="1" readingOrder="1"/>
    </xf>
    <xf numFmtId="0" fontId="4" fillId="9" borderId="11" xfId="0" applyFont="1" applyFill="1" applyBorder="1" applyAlignment="1">
      <alignment horizontal="left" vertical="center" wrapText="1" readingOrder="1"/>
    </xf>
    <xf numFmtId="0" fontId="4" fillId="9" borderId="9" xfId="0" applyFont="1" applyFill="1" applyBorder="1" applyAlignment="1">
      <alignment horizontal="left" vertical="center" wrapText="1" readingOrder="1"/>
    </xf>
    <xf numFmtId="0" fontId="4" fillId="8" borderId="6" xfId="0" applyFont="1" applyFill="1" applyBorder="1" applyAlignment="1">
      <alignment horizontal="left" vertical="center" wrapText="1" readingOrder="1"/>
    </xf>
    <xf numFmtId="0" fontId="4" fillId="8" borderId="7" xfId="0" applyFont="1" applyFill="1" applyBorder="1" applyAlignment="1">
      <alignment horizontal="left" vertical="center" wrapText="1" readingOrder="1"/>
    </xf>
    <xf numFmtId="0" fontId="4" fillId="8" borderId="8" xfId="0" applyFont="1" applyFill="1" applyBorder="1" applyAlignment="1">
      <alignment horizontal="left" vertical="center" wrapText="1" readingOrder="1"/>
    </xf>
    <xf numFmtId="0" fontId="5" fillId="9" borderId="6" xfId="0" applyFont="1" applyFill="1" applyBorder="1" applyAlignment="1">
      <alignment horizontal="center" vertical="center" wrapText="1" readingOrder="1"/>
    </xf>
    <xf numFmtId="0" fontId="5" fillId="9" borderId="7" xfId="0" applyFont="1" applyFill="1" applyBorder="1" applyAlignment="1">
      <alignment horizontal="center" vertical="center" wrapText="1" readingOrder="1"/>
    </xf>
    <xf numFmtId="0" fontId="6" fillId="8" borderId="6" xfId="0" applyFont="1" applyFill="1" applyBorder="1" applyAlignment="1">
      <alignment horizontal="left" vertical="center" wrapText="1" readingOrder="1"/>
    </xf>
    <xf numFmtId="0" fontId="6" fillId="8" borderId="7" xfId="0" applyFont="1" applyFill="1" applyBorder="1" applyAlignment="1">
      <alignment horizontal="left" vertical="center" wrapText="1" readingOrder="1"/>
    </xf>
    <xf numFmtId="0" fontId="6" fillId="8" borderId="8" xfId="0" applyFont="1" applyFill="1" applyBorder="1" applyAlignment="1">
      <alignment horizontal="left" vertical="center" wrapText="1" readingOrder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18" borderId="13" xfId="0" applyFont="1" applyFill="1" applyBorder="1" applyAlignment="1">
      <alignment horizontal="center"/>
    </xf>
    <xf numFmtId="0" fontId="17" fillId="18" borderId="14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11" fillId="12" borderId="4" xfId="6" quotePrefix="1" applyFont="1" applyFill="1" applyBorder="1" applyAlignment="1" applyProtection="1">
      <alignment horizontal="center" vertical="center"/>
      <protection hidden="1"/>
    </xf>
    <xf numFmtId="0" fontId="11" fillId="12" borderId="12" xfId="6" quotePrefix="1" applyFont="1" applyFill="1" applyBorder="1" applyAlignment="1" applyProtection="1">
      <alignment horizontal="center" vertical="center"/>
      <protection hidden="1"/>
    </xf>
    <xf numFmtId="0" fontId="11" fillId="12" borderId="5" xfId="6" quotePrefix="1" applyFont="1" applyFill="1" applyBorder="1" applyAlignment="1" applyProtection="1">
      <alignment horizontal="center" vertical="center"/>
      <protection hidden="1"/>
    </xf>
    <xf numFmtId="0" fontId="11" fillId="12" borderId="3" xfId="6" quotePrefix="1" applyFont="1" applyFill="1" applyBorder="1" applyAlignment="1" applyProtection="1">
      <alignment horizontal="center" vertical="center"/>
      <protection hidden="1"/>
    </xf>
    <xf numFmtId="0" fontId="11" fillId="12" borderId="2" xfId="6" quotePrefix="1" applyFont="1" applyFill="1" applyBorder="1" applyAlignment="1" applyProtection="1">
      <alignment horizontal="center" vertical="center"/>
      <protection hidden="1"/>
    </xf>
  </cellXfs>
  <cellStyles count="7">
    <cellStyle name="Comma" xfId="3" builtinId="3"/>
    <cellStyle name="Normal" xfId="0" builtinId="0"/>
    <cellStyle name="Normal 10 4" xfId="5" xr:uid="{21A1F683-D132-4C9D-8C32-014B22AFFC77}"/>
    <cellStyle name="Normal 124" xfId="6" xr:uid="{C0E1271C-57D1-4809-ADAE-057C1D923941}"/>
    <cellStyle name="Normal 2" xfId="2" xr:uid="{1764A0DC-1562-4180-958F-75365B3985E0}"/>
    <cellStyle name="Normal 3 5" xfId="4" xr:uid="{4DC74C13-0737-427A-9074-C813C23FF0A5}"/>
    <cellStyle name="Percent" xfId="1" builtinId="5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C04B-CBC0-4744-A664-FA92110A9DEC}">
  <dimension ref="A1:O131"/>
  <sheetViews>
    <sheetView tabSelected="1" zoomScale="68" zoomScaleNormal="60" workbookViewId="0">
      <selection activeCell="R19" sqref="R19"/>
    </sheetView>
  </sheetViews>
  <sheetFormatPr defaultColWidth="9.140625" defaultRowHeight="13.5" x14ac:dyDescent="0.25"/>
  <cols>
    <col min="1" max="1" width="42.42578125" style="20" bestFit="1" customWidth="1"/>
    <col min="2" max="2" width="27.42578125" style="20" customWidth="1"/>
    <col min="3" max="14" width="14.5703125" style="20" customWidth="1"/>
    <col min="15" max="15" width="11.5703125" style="20" hidden="1" customWidth="1"/>
    <col min="16" max="16384" width="9.140625" style="20"/>
  </cols>
  <sheetData>
    <row r="1" spans="1:15" ht="15" customHeight="1" x14ac:dyDescent="0.3">
      <c r="A1" s="69" t="s">
        <v>158</v>
      </c>
      <c r="B1" s="67" t="s">
        <v>148</v>
      </c>
    </row>
    <row r="2" spans="1:15" ht="75.75" thickBot="1" x14ac:dyDescent="0.35">
      <c r="A2" s="70" t="s">
        <v>159</v>
      </c>
      <c r="B2" s="68" t="s">
        <v>187</v>
      </c>
    </row>
    <row r="3" spans="1:15" ht="15" customHeight="1" thickBot="1" x14ac:dyDescent="0.3"/>
    <row r="4" spans="1:15" ht="15" customHeight="1" x14ac:dyDescent="0.25">
      <c r="A4" s="103" t="s">
        <v>0</v>
      </c>
      <c r="B4" s="100" t="s">
        <v>1</v>
      </c>
      <c r="C4" s="100"/>
      <c r="D4" s="100"/>
      <c r="E4" s="100"/>
      <c r="F4" s="78"/>
      <c r="G4" s="100" t="s">
        <v>2</v>
      </c>
      <c r="H4" s="100"/>
      <c r="I4" s="100"/>
      <c r="J4" s="100"/>
      <c r="K4" s="78"/>
      <c r="L4" s="100" t="s">
        <v>3</v>
      </c>
      <c r="M4" s="100"/>
      <c r="N4" s="101" t="s">
        <v>4</v>
      </c>
      <c r="O4" s="105" t="s">
        <v>146</v>
      </c>
    </row>
    <row r="5" spans="1:15" ht="15" customHeight="1" x14ac:dyDescent="0.25">
      <c r="A5" s="104"/>
      <c r="B5" s="79" t="s">
        <v>10</v>
      </c>
      <c r="C5" s="80" t="s">
        <v>14</v>
      </c>
      <c r="D5" s="80" t="s">
        <v>18</v>
      </c>
      <c r="E5" s="80" t="s">
        <v>25</v>
      </c>
      <c r="F5" s="80" t="s">
        <v>167</v>
      </c>
      <c r="G5" s="81" t="s">
        <v>12</v>
      </c>
      <c r="H5" s="80" t="s">
        <v>16</v>
      </c>
      <c r="I5" s="80" t="s">
        <v>21</v>
      </c>
      <c r="J5" s="80" t="s">
        <v>28</v>
      </c>
      <c r="K5" s="80" t="s">
        <v>167</v>
      </c>
      <c r="L5" s="80" t="s">
        <v>1</v>
      </c>
      <c r="M5" s="80" t="s">
        <v>2</v>
      </c>
      <c r="N5" s="102"/>
      <c r="O5" s="106"/>
    </row>
    <row r="6" spans="1:15" ht="15" customHeight="1" x14ac:dyDescent="0.25">
      <c r="A6" s="71" t="s">
        <v>192</v>
      </c>
      <c r="B6" s="22">
        <v>0</v>
      </c>
      <c r="C6" s="22">
        <v>0</v>
      </c>
      <c r="D6" s="22">
        <v>0</v>
      </c>
      <c r="E6" s="22">
        <v>0</v>
      </c>
      <c r="F6" s="22">
        <f>SUM(B6:E6)</f>
        <v>0</v>
      </c>
      <c r="G6" s="22">
        <v>0</v>
      </c>
      <c r="H6" s="22">
        <v>0</v>
      </c>
      <c r="I6" s="22">
        <v>0</v>
      </c>
      <c r="J6" s="22">
        <v>0</v>
      </c>
      <c r="K6" s="22">
        <f>SUM(G6:J6)</f>
        <v>0</v>
      </c>
      <c r="L6" s="22">
        <v>0</v>
      </c>
      <c r="M6" s="22"/>
      <c r="N6" s="59">
        <f>+K6+L6+M6+F6</f>
        <v>0</v>
      </c>
      <c r="O6" s="23"/>
    </row>
    <row r="7" spans="1:15" ht="15" hidden="1" customHeight="1" x14ac:dyDescent="0.25">
      <c r="A7" s="71" t="s">
        <v>193</v>
      </c>
      <c r="B7" s="22"/>
      <c r="C7" s="22"/>
      <c r="D7" s="22"/>
      <c r="E7" s="22"/>
      <c r="F7" s="22">
        <f>SUM(B7:E7)</f>
        <v>0</v>
      </c>
      <c r="G7" s="22"/>
      <c r="H7" s="22"/>
      <c r="I7" s="22"/>
      <c r="J7" s="22"/>
      <c r="K7" s="22">
        <f>SUM(G7:J7)</f>
        <v>0</v>
      </c>
      <c r="L7" s="22"/>
      <c r="M7" s="22"/>
      <c r="N7" s="59">
        <f>+K7+L7+M7+F7</f>
        <v>0</v>
      </c>
      <c r="O7" s="23"/>
    </row>
    <row r="8" spans="1:15" ht="15" customHeight="1" x14ac:dyDescent="0.25">
      <c r="A8" s="71" t="s">
        <v>194</v>
      </c>
      <c r="B8" s="24">
        <f>IF($N6&gt;0,ROUND(B6/$N6,4),0)</f>
        <v>0</v>
      </c>
      <c r="C8" s="24">
        <f>IF($N6&gt;0,ROUND(C6/$N6,4),0)</f>
        <v>0</v>
      </c>
      <c r="D8" s="24">
        <f t="shared" ref="D8:E8" si="0">IF($N6&gt;0,ROUND(D6/$N6,4),0)</f>
        <v>0</v>
      </c>
      <c r="E8" s="24">
        <f t="shared" si="0"/>
        <v>0</v>
      </c>
      <c r="F8" s="24">
        <f>SUM(B8:E8)</f>
        <v>0</v>
      </c>
      <c r="G8" s="24">
        <f t="shared" ref="G8:M8" si="1">IF($N6&gt;0,ROUND(G6/$N6,4),0)</f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ref="K8:K13" si="2">SUM(G8:J8)</f>
        <v>0</v>
      </c>
      <c r="L8" s="24">
        <f t="shared" si="1"/>
        <v>0</v>
      </c>
      <c r="M8" s="24">
        <f t="shared" si="1"/>
        <v>0</v>
      </c>
      <c r="N8" s="60">
        <f t="shared" ref="N8:N14" si="3">+K8+L8+M8+F8</f>
        <v>0</v>
      </c>
      <c r="O8" s="51"/>
    </row>
    <row r="9" spans="1:15" ht="15" customHeight="1" x14ac:dyDescent="0.25">
      <c r="A9" s="71" t="s">
        <v>197</v>
      </c>
      <c r="B9" s="24">
        <f>IF($N7&gt;0,ROUND(B7/$N7,5),0)</f>
        <v>0</v>
      </c>
      <c r="C9" s="24">
        <f t="shared" ref="C9:M9" si="4">IF($N7&gt;0,ROUND(C7/$N7,5),0)</f>
        <v>0</v>
      </c>
      <c r="D9" s="24">
        <f t="shared" si="4"/>
        <v>0</v>
      </c>
      <c r="E9" s="24">
        <f t="shared" si="4"/>
        <v>0</v>
      </c>
      <c r="F9" s="24">
        <f>SUM(B9:E9)</f>
        <v>0</v>
      </c>
      <c r="G9" s="24">
        <f t="shared" si="4"/>
        <v>0</v>
      </c>
      <c r="H9" s="24">
        <f t="shared" si="4"/>
        <v>0</v>
      </c>
      <c r="I9" s="24">
        <f t="shared" si="4"/>
        <v>0</v>
      </c>
      <c r="J9" s="24">
        <f t="shared" si="4"/>
        <v>0</v>
      </c>
      <c r="K9" s="24">
        <f t="shared" ref="K9" si="5">SUM(G9:J9)</f>
        <v>0</v>
      </c>
      <c r="L9" s="24">
        <f t="shared" si="4"/>
        <v>0</v>
      </c>
      <c r="M9" s="24">
        <f t="shared" si="4"/>
        <v>0</v>
      </c>
      <c r="N9" s="60">
        <f t="shared" ref="N9" si="6">+K9+L9+M9+F9</f>
        <v>0</v>
      </c>
      <c r="O9" s="51"/>
    </row>
    <row r="10" spans="1:15" ht="15" customHeight="1" x14ac:dyDescent="0.25">
      <c r="A10" s="72" t="s">
        <v>227</v>
      </c>
      <c r="B10" s="25">
        <f>IFERROR(VLOOKUP($B$1,EAP!$A$4:$I$14,2,FALSE),0)</f>
        <v>0.435</v>
      </c>
      <c r="C10" s="25">
        <f>IFERROR(VLOOKUP($B$1,EAP!$A$4:$I$14,3,FALSE),0)</f>
        <v>4.5999999999999999E-2</v>
      </c>
      <c r="D10" s="25">
        <f>IFERROR(VLOOKUP($B$1,EAP!$A$4:$I$14,4,FALSE),0)</f>
        <v>1.7000000000000001E-2</v>
      </c>
      <c r="E10" s="25">
        <f>IFERROR(VLOOKUP($B$1,EAP!$A$4:$I$14,5,FALSE),0)</f>
        <v>4.1000000000000002E-2</v>
      </c>
      <c r="F10" s="25">
        <f t="shared" ref="F10:F11" si="7">SUM(B10:E10)</f>
        <v>0.53900000000000003</v>
      </c>
      <c r="G10" s="25">
        <f>IFERROR(VLOOKUP($B$1,EAP!$A$4:$I$14,6,FALSE),0)</f>
        <v>0.375</v>
      </c>
      <c r="H10" s="25">
        <f>IFERROR(VLOOKUP($B$1,EAP!$A$4:$I$14,7,FALSE),0)</f>
        <v>4.2000000000000003E-2</v>
      </c>
      <c r="I10" s="25">
        <f>IFERROR(VLOOKUP($B$1,EAP!$A$4:$I$14,8,FALSE),0)</f>
        <v>0.01</v>
      </c>
      <c r="J10" s="25">
        <f>IFERROR(VLOOKUP($B$1,EAP!$A$4:$I$14,9,FALSE),0)</f>
        <v>3.4000000000000002E-2</v>
      </c>
      <c r="K10" s="25">
        <f t="shared" si="2"/>
        <v>0.46099999999999997</v>
      </c>
      <c r="L10" s="25">
        <f>IFERROR(VLOOKUP($B$1,EAP!$A$4:$I$14,12,FALSE),0)</f>
        <v>0</v>
      </c>
      <c r="M10" s="25">
        <f>IFERROR(VLOOKUP($B$1,EAP!$A$4:$I$14,12,FALSE),0)</f>
        <v>0</v>
      </c>
      <c r="N10" s="61">
        <f t="shared" si="3"/>
        <v>1</v>
      </c>
      <c r="O10" s="52"/>
    </row>
    <row r="11" spans="1:15" ht="15" hidden="1" x14ac:dyDescent="0.25">
      <c r="A11" s="73" t="s">
        <v>172</v>
      </c>
      <c r="B11" s="26">
        <f>ROUND(B10/$O$11,5)</f>
        <v>0.4536</v>
      </c>
      <c r="C11" s="26">
        <f t="shared" ref="C11:D11" si="8">ROUND(C10/$O$11,5)</f>
        <v>4.7969999999999999E-2</v>
      </c>
      <c r="D11" s="26">
        <f t="shared" si="8"/>
        <v>1.7729999999999999E-2</v>
      </c>
      <c r="E11" s="26"/>
      <c r="F11" s="26">
        <f t="shared" si="7"/>
        <v>0.51929999999999998</v>
      </c>
      <c r="G11" s="26">
        <f t="shared" ref="G11" si="9">ROUND(G10/$O$11,5)</f>
        <v>0.39102999999999999</v>
      </c>
      <c r="H11" s="26">
        <f t="shared" ref="H11" si="10">ROUND(H10/$O$11,5)</f>
        <v>4.3799999999999999E-2</v>
      </c>
      <c r="I11" s="26">
        <f t="shared" ref="I11" si="11">ROUND(I10/$O$11,5)</f>
        <v>1.043E-2</v>
      </c>
      <c r="J11" s="26">
        <f t="shared" ref="J11" si="12">ROUND(J10/$O$11,5)</f>
        <v>3.5450000000000002E-2</v>
      </c>
      <c r="K11" s="26">
        <f t="shared" si="2"/>
        <v>0.48070999999999997</v>
      </c>
      <c r="L11" s="26"/>
      <c r="M11" s="26"/>
      <c r="N11" s="62">
        <f t="shared" si="3"/>
        <v>1.0000100000000001</v>
      </c>
      <c r="O11" s="53">
        <f>B10+C10+D10+G10+H10+I10+J10</f>
        <v>0.95900000000000007</v>
      </c>
    </row>
    <row r="12" spans="1:15" ht="15" hidden="1" customHeight="1" x14ac:dyDescent="0.25">
      <c r="A12" s="73" t="s">
        <v>168</v>
      </c>
      <c r="B12" s="26">
        <f>B11/SUM($B$11:$D$11)</f>
        <v>0.87348353552859626</v>
      </c>
      <c r="C12" s="26">
        <f t="shared" ref="C12:D12" si="13">C11/SUM($B$11:$D$11)</f>
        <v>9.2374350086655108E-2</v>
      </c>
      <c r="D12" s="26">
        <f t="shared" si="13"/>
        <v>3.4142114384748699E-2</v>
      </c>
      <c r="E12" s="26"/>
      <c r="F12" s="26">
        <f>SUM(B12:E12)</f>
        <v>1</v>
      </c>
      <c r="G12" s="26"/>
      <c r="H12" s="26"/>
      <c r="I12" s="26"/>
      <c r="J12" s="26"/>
      <c r="K12" s="26"/>
      <c r="L12" s="26"/>
      <c r="M12" s="26"/>
      <c r="N12" s="62"/>
      <c r="O12" s="53"/>
    </row>
    <row r="13" spans="1:15" ht="15" hidden="1" x14ac:dyDescent="0.25">
      <c r="A13" s="73" t="s">
        <v>169</v>
      </c>
      <c r="B13" s="26"/>
      <c r="C13" s="26"/>
      <c r="D13" s="26"/>
      <c r="E13" s="26"/>
      <c r="F13" s="26"/>
      <c r="G13" s="26">
        <f>G11/SUM($G$11:$J$11)</f>
        <v>0.81344261613030733</v>
      </c>
      <c r="H13" s="26">
        <f t="shared" ref="H13:J13" si="14">H11/SUM($G$11:$J$11)</f>
        <v>9.1115225395768759E-2</v>
      </c>
      <c r="I13" s="26">
        <f t="shared" si="14"/>
        <v>2.1697073079403384E-2</v>
      </c>
      <c r="J13" s="26">
        <f t="shared" si="14"/>
        <v>7.3745085394520613E-2</v>
      </c>
      <c r="K13" s="26">
        <f t="shared" si="2"/>
        <v>1</v>
      </c>
      <c r="L13" s="26"/>
      <c r="M13" s="26"/>
      <c r="N13" s="62"/>
      <c r="O13" s="53"/>
    </row>
    <row r="14" spans="1:15" ht="15" customHeight="1" x14ac:dyDescent="0.25">
      <c r="A14" s="74" t="s">
        <v>170</v>
      </c>
      <c r="B14" s="27">
        <f>+B12*$F$14</f>
        <v>0.21138301559792028</v>
      </c>
      <c r="C14" s="27">
        <f t="shared" ref="C14:D14" si="15">+C12*$F$14</f>
        <v>2.2354592720970536E-2</v>
      </c>
      <c r="D14" s="27">
        <f t="shared" si="15"/>
        <v>8.2623916811091856E-3</v>
      </c>
      <c r="E14" s="27"/>
      <c r="F14" s="27">
        <f>VLOOKUP(B2,Sectoral!$A$6:$B$23,2,FALSE)</f>
        <v>0.24199999999999999</v>
      </c>
      <c r="G14" s="27">
        <f>$K$14*G13</f>
        <v>0.22369671943583452</v>
      </c>
      <c r="H14" s="27">
        <f t="shared" ref="H14:J14" si="16">$K$14*H13</f>
        <v>2.505668698383641E-2</v>
      </c>
      <c r="I14" s="27">
        <f t="shared" si="16"/>
        <v>5.9666950968359309E-3</v>
      </c>
      <c r="J14" s="27">
        <f t="shared" si="16"/>
        <v>2.027989848349317E-2</v>
      </c>
      <c r="K14" s="27">
        <f>VLOOKUP(B2,Sectoral!$A$6:$C$23,3,FALSE)</f>
        <v>0.27500000000000002</v>
      </c>
      <c r="L14" s="27">
        <v>0</v>
      </c>
      <c r="M14" s="27">
        <v>0</v>
      </c>
      <c r="N14" s="63">
        <f t="shared" si="3"/>
        <v>0.51700000000000002</v>
      </c>
      <c r="O14" s="54">
        <f>B14+C14+D14+G14+H14+I14+J14</f>
        <v>0.51700000000000002</v>
      </c>
    </row>
    <row r="15" spans="1:15" ht="15" customHeight="1" x14ac:dyDescent="0.25">
      <c r="A15" s="75" t="s">
        <v>195</v>
      </c>
      <c r="B15" s="28">
        <f>IF((B14*$N6)-FLOOR(B14*$N6,1)&lt;0.5,FLOOR(B14*$N6,1),CEILING(B14*$N6,1))</f>
        <v>0</v>
      </c>
      <c r="C15" s="28">
        <f>IF((C14*$N6)-FLOOR(C14*$N6,1)&lt;0.5,FLOOR(C14*$N6,1),CEILING(C14*$N6,1))</f>
        <v>0</v>
      </c>
      <c r="D15" s="28">
        <f>IF((D14*$N6)-FLOOR(D14*$N6,1)&lt;0.5,FLOOR(D14*$N6,1),CEILING(D14*$N6,1))</f>
        <v>0</v>
      </c>
      <c r="E15" s="29">
        <v>0</v>
      </c>
      <c r="F15" s="28">
        <f>SUM(B15:E15)</f>
        <v>0</v>
      </c>
      <c r="G15" s="28">
        <f>IF((G14*$N6)-FLOOR(G14*$N6,1)&lt;0.5,FLOOR(G14*$N6,1),CEILING(G14*$N6,1))</f>
        <v>0</v>
      </c>
      <c r="H15" s="28">
        <f t="shared" ref="H15:J15" si="17">IF((H14*$N6)-FLOOR(H14*$N6,1)&lt;0.5,FLOOR(H14*$N6,1),CEILING(H14*$N6,1))</f>
        <v>0</v>
      </c>
      <c r="I15" s="28">
        <f t="shared" si="17"/>
        <v>0</v>
      </c>
      <c r="J15" s="28">
        <f t="shared" si="17"/>
        <v>0</v>
      </c>
      <c r="K15" s="28">
        <f>SUM(G15:J15)</f>
        <v>0</v>
      </c>
      <c r="L15" s="28"/>
      <c r="M15" s="28"/>
      <c r="N15" s="64">
        <f>+F15+K15+L15+M15</f>
        <v>0</v>
      </c>
      <c r="O15" s="55"/>
    </row>
    <row r="16" spans="1:15" ht="15" customHeight="1" x14ac:dyDescent="0.25">
      <c r="A16" s="76" t="s">
        <v>198</v>
      </c>
      <c r="B16" s="19"/>
      <c r="C16" s="19"/>
      <c r="D16" s="19"/>
      <c r="E16" s="19"/>
      <c r="F16" s="22">
        <f t="shared" ref="F16:F20" si="18">SUM(B16:E16)</f>
        <v>0</v>
      </c>
      <c r="G16" s="19"/>
      <c r="H16" s="19"/>
      <c r="I16" s="19"/>
      <c r="J16" s="19"/>
      <c r="K16" s="22">
        <f t="shared" ref="K16:K20" si="19">SUM(G16:J16)</f>
        <v>0</v>
      </c>
      <c r="L16" s="19"/>
      <c r="M16" s="19"/>
      <c r="N16" s="59">
        <f t="shared" ref="N16:N20" si="20">+K16+L16+M16+F16</f>
        <v>0</v>
      </c>
      <c r="O16" s="55"/>
    </row>
    <row r="17" spans="1:15" ht="15" customHeight="1" x14ac:dyDescent="0.25">
      <c r="A17" s="76" t="s">
        <v>199</v>
      </c>
      <c r="B17" s="19"/>
      <c r="C17" s="19"/>
      <c r="D17" s="19"/>
      <c r="E17" s="19"/>
      <c r="F17" s="22">
        <f t="shared" si="18"/>
        <v>0</v>
      </c>
      <c r="G17" s="19"/>
      <c r="H17" s="19"/>
      <c r="I17" s="19"/>
      <c r="J17" s="19"/>
      <c r="K17" s="22">
        <f t="shared" si="19"/>
        <v>0</v>
      </c>
      <c r="L17" s="19"/>
      <c r="M17" s="19"/>
      <c r="N17" s="59">
        <f t="shared" si="20"/>
        <v>0</v>
      </c>
      <c r="O17" s="55"/>
    </row>
    <row r="18" spans="1:15" ht="15" customHeight="1" x14ac:dyDescent="0.25">
      <c r="A18" s="76" t="s">
        <v>200</v>
      </c>
      <c r="B18" s="19"/>
      <c r="C18" s="19"/>
      <c r="D18" s="19"/>
      <c r="E18" s="19"/>
      <c r="F18" s="22">
        <f t="shared" si="18"/>
        <v>0</v>
      </c>
      <c r="G18" s="19"/>
      <c r="H18" s="19"/>
      <c r="I18" s="19"/>
      <c r="J18" s="19"/>
      <c r="K18" s="22">
        <f t="shared" si="19"/>
        <v>0</v>
      </c>
      <c r="L18" s="19"/>
      <c r="M18" s="19"/>
      <c r="N18" s="59">
        <f t="shared" si="20"/>
        <v>0</v>
      </c>
      <c r="O18" s="55"/>
    </row>
    <row r="19" spans="1:15" ht="15" customHeight="1" x14ac:dyDescent="0.25">
      <c r="A19" s="76" t="s">
        <v>205</v>
      </c>
      <c r="B19" s="19"/>
      <c r="C19" s="19"/>
      <c r="D19" s="19"/>
      <c r="E19" s="19"/>
      <c r="F19" s="22">
        <f t="shared" si="18"/>
        <v>0</v>
      </c>
      <c r="G19" s="19"/>
      <c r="H19" s="19"/>
      <c r="I19" s="19"/>
      <c r="J19" s="19"/>
      <c r="K19" s="22">
        <f t="shared" si="19"/>
        <v>0</v>
      </c>
      <c r="L19" s="19"/>
      <c r="M19" s="19"/>
      <c r="N19" s="59">
        <f t="shared" si="20"/>
        <v>0</v>
      </c>
      <c r="O19" s="55"/>
    </row>
    <row r="20" spans="1:15" ht="15" customHeight="1" thickBot="1" x14ac:dyDescent="0.3">
      <c r="A20" s="77" t="s">
        <v>206</v>
      </c>
      <c r="B20" s="82">
        <f>B15</f>
        <v>0</v>
      </c>
      <c r="C20" s="82">
        <f t="shared" ref="C20:E20" si="21">C15</f>
        <v>0</v>
      </c>
      <c r="D20" s="82">
        <f t="shared" si="21"/>
        <v>0</v>
      </c>
      <c r="E20" s="82">
        <f t="shared" si="21"/>
        <v>0</v>
      </c>
      <c r="F20" s="65">
        <f t="shared" si="18"/>
        <v>0</v>
      </c>
      <c r="G20" s="82">
        <f>G15</f>
        <v>0</v>
      </c>
      <c r="H20" s="82">
        <f t="shared" ref="H20:J20" si="22">H15</f>
        <v>0</v>
      </c>
      <c r="I20" s="82">
        <f t="shared" si="22"/>
        <v>0</v>
      </c>
      <c r="J20" s="82">
        <f t="shared" si="22"/>
        <v>0</v>
      </c>
      <c r="K20" s="65">
        <f t="shared" si="19"/>
        <v>0</v>
      </c>
      <c r="L20" s="82">
        <f>L15</f>
        <v>0</v>
      </c>
      <c r="M20" s="82">
        <f>M15</f>
        <v>0</v>
      </c>
      <c r="N20" s="66">
        <f t="shared" si="20"/>
        <v>0</v>
      </c>
      <c r="O20" s="55"/>
    </row>
    <row r="21" spans="1:15" ht="15" hidden="1" customHeight="1" x14ac:dyDescent="0.25">
      <c r="A21" s="56" t="s">
        <v>174</v>
      </c>
      <c r="B21" s="57">
        <f>IF(B15&gt;B6,B15-B6,0)</f>
        <v>0</v>
      </c>
      <c r="C21" s="57">
        <f>IF(C15&gt;C6,C15-C6,0)</f>
        <v>0</v>
      </c>
      <c r="D21" s="57">
        <f>IF(D15&gt;D6,D15-D6,0)</f>
        <v>0</v>
      </c>
      <c r="E21" s="57">
        <f>IF(E15&gt;E6,E15-E6,0)</f>
        <v>0</v>
      </c>
      <c r="F21" s="57">
        <f>SUM(B21:E21)</f>
        <v>0</v>
      </c>
      <c r="G21" s="57">
        <f>IF(G15&gt;G6,G15-G6,0)</f>
        <v>0</v>
      </c>
      <c r="H21" s="57">
        <f>IF(H15&gt;H6,H15-H6,0)</f>
        <v>0</v>
      </c>
      <c r="I21" s="57">
        <f>IF(I15&gt;I6,I15-I6,0)</f>
        <v>0</v>
      </c>
      <c r="J21" s="57">
        <f>IF(J15&gt;J6,J15-J6,0)</f>
        <v>0</v>
      </c>
      <c r="K21" s="57">
        <f>SUM(G21:J21)</f>
        <v>0</v>
      </c>
      <c r="L21" s="57"/>
      <c r="M21" s="57"/>
      <c r="N21" s="58">
        <f t="shared" ref="N21:N22" si="23">+F21+K21+L21+M21</f>
        <v>0</v>
      </c>
      <c r="O21" s="30"/>
    </row>
    <row r="22" spans="1:15" ht="15" hidden="1" customHeight="1" x14ac:dyDescent="0.25">
      <c r="A22" s="31" t="s">
        <v>173</v>
      </c>
      <c r="B22" s="32">
        <f>IF(B15&gt;B7,B15-B7,0)</f>
        <v>0</v>
      </c>
      <c r="C22" s="32">
        <f>IF(C15&gt;C7,C15-C7,0)</f>
        <v>0</v>
      </c>
      <c r="D22" s="32">
        <f>IF(D15&gt;D7,D15-D7,0)</f>
        <v>0</v>
      </c>
      <c r="E22" s="32">
        <f>IF(E15&gt;E7,E15-E7,0)</f>
        <v>0</v>
      </c>
      <c r="F22" s="32">
        <f>SUM(B22:E22)</f>
        <v>0</v>
      </c>
      <c r="G22" s="32">
        <f>IF(G15&gt;G7,G15-G7,0)</f>
        <v>0</v>
      </c>
      <c r="H22" s="32">
        <f>IF(H15&gt;H7,H15-H7,0)</f>
        <v>0</v>
      </c>
      <c r="I22" s="32">
        <f>IF(I15&gt;I7,I15-I7,0)</f>
        <v>0</v>
      </c>
      <c r="J22" s="32">
        <f>IF(J15&gt;J7,J15-J7,0)</f>
        <v>0</v>
      </c>
      <c r="K22" s="32">
        <f>SUM(G22:J22)</f>
        <v>0</v>
      </c>
      <c r="L22" s="32"/>
      <c r="M22" s="32"/>
      <c r="N22" s="33">
        <f t="shared" si="23"/>
        <v>0</v>
      </c>
      <c r="O22" s="30"/>
    </row>
    <row r="23" spans="1:15" ht="15" hidden="1" customHeight="1" x14ac:dyDescent="0.25">
      <c r="A23" s="19" t="s">
        <v>171</v>
      </c>
      <c r="F23" s="34">
        <f>IF($N6&gt;0,ROUND(F15/$N6,4),0)</f>
        <v>0</v>
      </c>
      <c r="K23" s="34">
        <f>IF($N6&gt;0,ROUND(K15/$N6,4),0)</f>
        <v>0</v>
      </c>
      <c r="N23" s="34">
        <f>+K23+F23</f>
        <v>0</v>
      </c>
    </row>
    <row r="24" spans="1:15" ht="15" hidden="1" customHeight="1" x14ac:dyDescent="0.25">
      <c r="A24" s="35" t="s">
        <v>175</v>
      </c>
      <c r="B24" s="34">
        <f>IF(N6&gt;0,ROUND(SUM(B15:D15)/$N6,4),0)</f>
        <v>0</v>
      </c>
      <c r="C24" s="20" t="str">
        <f>IF(B24&gt;=F14,"Acceptable","Check")</f>
        <v>Check</v>
      </c>
      <c r="G24" s="34">
        <f>IF(N6&gt;0,ROUND(SUM(G15:J15)/$N6,4),0)</f>
        <v>0</v>
      </c>
      <c r="H24" s="20" t="str">
        <f>IF(G24&gt;=K14,"Acceptable","Check")</f>
        <v>Check</v>
      </c>
    </row>
    <row r="25" spans="1:15" ht="15" hidden="1" customHeight="1" x14ac:dyDescent="0.25">
      <c r="A25" s="35" t="s">
        <v>176</v>
      </c>
      <c r="B25" s="34">
        <f>+B9+C9+D9</f>
        <v>0</v>
      </c>
      <c r="C25" s="20" t="str">
        <f>IF(B25&gt;=F14,"Acceptable","Check")</f>
        <v>Check</v>
      </c>
      <c r="G25" s="34">
        <f>+G9+H9+I9+J9</f>
        <v>0</v>
      </c>
      <c r="H25" s="20" t="str">
        <f>IF(G25&gt;=K14,"Acceptable","Check")</f>
        <v>Check</v>
      </c>
    </row>
    <row r="26" spans="1:15" ht="15" customHeight="1" thickBot="1" x14ac:dyDescent="0.3">
      <c r="B26" s="36"/>
      <c r="C26" s="36"/>
      <c r="D26" s="36"/>
      <c r="E26" s="36"/>
    </row>
    <row r="27" spans="1:15" ht="15" customHeight="1" x14ac:dyDescent="0.25">
      <c r="A27" s="103" t="s">
        <v>5</v>
      </c>
      <c r="B27" s="100" t="s">
        <v>1</v>
      </c>
      <c r="C27" s="100"/>
      <c r="D27" s="100"/>
      <c r="E27" s="100"/>
      <c r="F27" s="78"/>
      <c r="G27" s="100" t="s">
        <v>2</v>
      </c>
      <c r="H27" s="100"/>
      <c r="I27" s="100"/>
      <c r="J27" s="100"/>
      <c r="K27" s="78"/>
      <c r="L27" s="100" t="s">
        <v>3</v>
      </c>
      <c r="M27" s="100"/>
      <c r="N27" s="101" t="s">
        <v>4</v>
      </c>
      <c r="O27" s="105" t="s">
        <v>146</v>
      </c>
    </row>
    <row r="28" spans="1:15" ht="15" customHeight="1" x14ac:dyDescent="0.25">
      <c r="A28" s="104"/>
      <c r="B28" s="79" t="s">
        <v>10</v>
      </c>
      <c r="C28" s="80" t="s">
        <v>14</v>
      </c>
      <c r="D28" s="80" t="s">
        <v>18</v>
      </c>
      <c r="E28" s="80" t="s">
        <v>25</v>
      </c>
      <c r="F28" s="80" t="s">
        <v>167</v>
      </c>
      <c r="G28" s="81" t="s">
        <v>12</v>
      </c>
      <c r="H28" s="80" t="s">
        <v>16</v>
      </c>
      <c r="I28" s="80" t="s">
        <v>21</v>
      </c>
      <c r="J28" s="80" t="s">
        <v>28</v>
      </c>
      <c r="K28" s="80" t="s">
        <v>167</v>
      </c>
      <c r="L28" s="80" t="s">
        <v>1</v>
      </c>
      <c r="M28" s="80" t="s">
        <v>2</v>
      </c>
      <c r="N28" s="102"/>
      <c r="O28" s="106"/>
    </row>
    <row r="29" spans="1:15" ht="15" customHeight="1" x14ac:dyDescent="0.25">
      <c r="A29" s="71" t="s">
        <v>192</v>
      </c>
      <c r="B29" s="22"/>
      <c r="C29" s="22"/>
      <c r="D29" s="22"/>
      <c r="E29" s="22"/>
      <c r="F29" s="22">
        <f>SUM(B29:E29)</f>
        <v>0</v>
      </c>
      <c r="G29" s="22"/>
      <c r="H29" s="22"/>
      <c r="I29" s="22"/>
      <c r="J29" s="22"/>
      <c r="K29" s="22">
        <f>SUM(G29:J29)</f>
        <v>0</v>
      </c>
      <c r="L29" s="22"/>
      <c r="M29" s="22"/>
      <c r="N29" s="59">
        <f>+K29+L29+M29+F29</f>
        <v>0</v>
      </c>
      <c r="O29" s="23"/>
    </row>
    <row r="30" spans="1:15" ht="15" hidden="1" customHeight="1" x14ac:dyDescent="0.25">
      <c r="A30" s="71" t="s">
        <v>193</v>
      </c>
      <c r="B30" s="22"/>
      <c r="C30" s="22"/>
      <c r="D30" s="22"/>
      <c r="E30" s="22"/>
      <c r="F30" s="22">
        <f>SUM(B30:E30)</f>
        <v>0</v>
      </c>
      <c r="G30" s="22"/>
      <c r="H30" s="22"/>
      <c r="I30" s="22"/>
      <c r="J30" s="22"/>
      <c r="K30" s="22">
        <f>SUM(G30:J30)</f>
        <v>0</v>
      </c>
      <c r="L30" s="22"/>
      <c r="M30" s="22"/>
      <c r="N30" s="59">
        <f>+K30+L30+M30+F30</f>
        <v>0</v>
      </c>
      <c r="O30" s="23"/>
    </row>
    <row r="31" spans="1:15" ht="15" customHeight="1" x14ac:dyDescent="0.25">
      <c r="A31" s="71" t="s">
        <v>194</v>
      </c>
      <c r="B31" s="24">
        <f>IF($N29&gt;0,ROUND(B29/$N29,5),0)</f>
        <v>0</v>
      </c>
      <c r="C31" s="24">
        <f t="shared" ref="C31:M32" si="24">IF($N29&gt;0,ROUND(C29/$N29,5),0)</f>
        <v>0</v>
      </c>
      <c r="D31" s="24">
        <f t="shared" si="24"/>
        <v>0</v>
      </c>
      <c r="E31" s="24">
        <f t="shared" si="24"/>
        <v>0</v>
      </c>
      <c r="F31" s="24">
        <f>SUM(B31:E31)</f>
        <v>0</v>
      </c>
      <c r="G31" s="24">
        <f t="shared" si="24"/>
        <v>0</v>
      </c>
      <c r="H31" s="24">
        <f t="shared" si="24"/>
        <v>0</v>
      </c>
      <c r="I31" s="24">
        <f t="shared" si="24"/>
        <v>0</v>
      </c>
      <c r="J31" s="24">
        <f t="shared" si="24"/>
        <v>0</v>
      </c>
      <c r="K31" s="24">
        <f t="shared" ref="K31" si="25">SUM(G31:J31)</f>
        <v>0</v>
      </c>
      <c r="L31" s="24">
        <f t="shared" si="24"/>
        <v>0</v>
      </c>
      <c r="M31" s="24">
        <f t="shared" si="24"/>
        <v>0</v>
      </c>
      <c r="N31" s="60">
        <f t="shared" ref="N31" si="26">+K31+L31+M31+F31</f>
        <v>0</v>
      </c>
      <c r="O31" s="51"/>
    </row>
    <row r="32" spans="1:15" ht="15" customHeight="1" x14ac:dyDescent="0.25">
      <c r="A32" s="71" t="s">
        <v>197</v>
      </c>
      <c r="B32" s="24">
        <f>IF($N30&gt;0,ROUND(B30/$N30,5),0)</f>
        <v>0</v>
      </c>
      <c r="C32" s="24">
        <f t="shared" si="24"/>
        <v>0</v>
      </c>
      <c r="D32" s="24">
        <f t="shared" si="24"/>
        <v>0</v>
      </c>
      <c r="E32" s="24">
        <f t="shared" si="24"/>
        <v>0</v>
      </c>
      <c r="F32" s="24">
        <f>SUM(B32:E32)</f>
        <v>0</v>
      </c>
      <c r="G32" s="24">
        <f t="shared" si="24"/>
        <v>0</v>
      </c>
      <c r="H32" s="24">
        <f t="shared" si="24"/>
        <v>0</v>
      </c>
      <c r="I32" s="24">
        <f t="shared" si="24"/>
        <v>0</v>
      </c>
      <c r="J32" s="24">
        <f t="shared" si="24"/>
        <v>0</v>
      </c>
      <c r="K32" s="24">
        <f t="shared" ref="K32" si="27">SUM(G32:J32)</f>
        <v>0</v>
      </c>
      <c r="L32" s="24">
        <f t="shared" si="24"/>
        <v>0</v>
      </c>
      <c r="M32" s="24">
        <f t="shared" si="24"/>
        <v>0</v>
      </c>
      <c r="N32" s="60">
        <f t="shared" ref="N32" si="28">+K32+L32+M32+F32</f>
        <v>0</v>
      </c>
      <c r="O32" s="51"/>
    </row>
    <row r="33" spans="1:15" ht="15" customHeight="1" x14ac:dyDescent="0.25">
      <c r="A33" s="72" t="s">
        <v>202</v>
      </c>
      <c r="B33" s="25">
        <f>IFERROR(VLOOKUP($B$1,EAP!$A$4:$I$14,2,FALSE),0)</f>
        <v>0.435</v>
      </c>
      <c r="C33" s="25">
        <f>IFERROR(VLOOKUP($B$1,EAP!$A$4:$I$14,3,FALSE),0)</f>
        <v>4.5999999999999999E-2</v>
      </c>
      <c r="D33" s="25">
        <f>IFERROR(VLOOKUP($B$1,EAP!$A$4:$I$14,4,FALSE),0)</f>
        <v>1.7000000000000001E-2</v>
      </c>
      <c r="E33" s="25">
        <f>IFERROR(VLOOKUP($B$1,EAP!$A$4:$I$14,5,FALSE),0)</f>
        <v>4.1000000000000002E-2</v>
      </c>
      <c r="F33" s="25">
        <f t="shared" ref="F33:F35" si="29">SUM(B33:E33)</f>
        <v>0.53900000000000003</v>
      </c>
      <c r="G33" s="25">
        <f>IFERROR(VLOOKUP($B$1,EAP!$A$4:$I$14,6,FALSE),0)</f>
        <v>0.375</v>
      </c>
      <c r="H33" s="25">
        <f>IFERROR(VLOOKUP($B$1,EAP!$A$4:$I$14,7,FALSE),0)</f>
        <v>4.2000000000000003E-2</v>
      </c>
      <c r="I33" s="25">
        <f>IFERROR(VLOOKUP($B$1,EAP!$A$4:$I$14,8,FALSE),0)</f>
        <v>0.01</v>
      </c>
      <c r="J33" s="25">
        <f>IFERROR(VLOOKUP($B$1,EAP!$A$4:$I$14,9,FALSE),0)</f>
        <v>3.4000000000000002E-2</v>
      </c>
      <c r="K33" s="25">
        <f t="shared" ref="K33:K36" si="30">SUM(G33:J33)</f>
        <v>0.46099999999999997</v>
      </c>
      <c r="L33" s="25">
        <f>IFERROR(VLOOKUP($B$1,EAP!$A$4:$I$14,12,FALSE),0)</f>
        <v>0</v>
      </c>
      <c r="M33" s="25">
        <f>IFERROR(VLOOKUP($B$1,EAP!$A$4:$I$14,12,FALSE),0)</f>
        <v>0</v>
      </c>
      <c r="N33" s="61">
        <f t="shared" ref="N33:N34" si="31">+K33+L33+M33+F33</f>
        <v>1</v>
      </c>
      <c r="O33" s="52"/>
    </row>
    <row r="34" spans="1:15" ht="15" hidden="1" x14ac:dyDescent="0.25">
      <c r="A34" s="73" t="s">
        <v>172</v>
      </c>
      <c r="B34" s="26">
        <f>ROUND(B33/$O$11,5)</f>
        <v>0.4536</v>
      </c>
      <c r="C34" s="26">
        <f t="shared" ref="C34" si="32">ROUND(C33/$O$11,5)</f>
        <v>4.7969999999999999E-2</v>
      </c>
      <c r="D34" s="26">
        <f t="shared" ref="D34" si="33">ROUND(D33/$O$11,5)</f>
        <v>1.7729999999999999E-2</v>
      </c>
      <c r="E34" s="26"/>
      <c r="F34" s="26">
        <f t="shared" si="29"/>
        <v>0.51929999999999998</v>
      </c>
      <c r="G34" s="26">
        <f t="shared" ref="G34" si="34">ROUND(G33/$O$11,5)</f>
        <v>0.39102999999999999</v>
      </c>
      <c r="H34" s="26">
        <f t="shared" ref="H34" si="35">ROUND(H33/$O$11,5)</f>
        <v>4.3799999999999999E-2</v>
      </c>
      <c r="I34" s="26">
        <f t="shared" ref="I34" si="36">ROUND(I33/$O$11,5)</f>
        <v>1.043E-2</v>
      </c>
      <c r="J34" s="26">
        <f t="shared" ref="J34" si="37">ROUND(J33/$O$11,5)</f>
        <v>3.5450000000000002E-2</v>
      </c>
      <c r="K34" s="26">
        <f t="shared" si="30"/>
        <v>0.48070999999999997</v>
      </c>
      <c r="L34" s="26"/>
      <c r="M34" s="26"/>
      <c r="N34" s="62">
        <f t="shared" si="31"/>
        <v>1.0000100000000001</v>
      </c>
      <c r="O34" s="53">
        <f>B33+C33+D33+G33+H33+I33+J33</f>
        <v>0.95900000000000007</v>
      </c>
    </row>
    <row r="35" spans="1:15" ht="15" hidden="1" customHeight="1" x14ac:dyDescent="0.25">
      <c r="A35" s="73" t="s">
        <v>168</v>
      </c>
      <c r="B35" s="26">
        <f>B34/SUM($B$11:$D$11)</f>
        <v>0.87348353552859626</v>
      </c>
      <c r="C35" s="26">
        <f t="shared" ref="C35" si="38">C34/SUM($B$11:$D$11)</f>
        <v>9.2374350086655108E-2</v>
      </c>
      <c r="D35" s="26">
        <f t="shared" ref="D35" si="39">D34/SUM($B$11:$D$11)</f>
        <v>3.4142114384748699E-2</v>
      </c>
      <c r="E35" s="26"/>
      <c r="F35" s="26">
        <f t="shared" si="29"/>
        <v>1</v>
      </c>
      <c r="G35" s="26"/>
      <c r="H35" s="26"/>
      <c r="I35" s="26"/>
      <c r="J35" s="26"/>
      <c r="K35" s="26"/>
      <c r="L35" s="26"/>
      <c r="M35" s="26"/>
      <c r="N35" s="62"/>
      <c r="O35" s="53"/>
    </row>
    <row r="36" spans="1:15" ht="15" hidden="1" customHeight="1" x14ac:dyDescent="0.25">
      <c r="A36" s="73" t="s">
        <v>169</v>
      </c>
      <c r="B36" s="26"/>
      <c r="C36" s="26"/>
      <c r="D36" s="26"/>
      <c r="E36" s="26"/>
      <c r="F36" s="26"/>
      <c r="G36" s="26">
        <f>G34/SUM($G$11:$J$11)</f>
        <v>0.81344261613030733</v>
      </c>
      <c r="H36" s="26">
        <f t="shared" ref="H36:J36" si="40">H34/SUM($G$11:$J$11)</f>
        <v>9.1115225395768759E-2</v>
      </c>
      <c r="I36" s="26">
        <f t="shared" si="40"/>
        <v>2.1697073079403384E-2</v>
      </c>
      <c r="J36" s="26">
        <f t="shared" si="40"/>
        <v>7.3745085394520613E-2</v>
      </c>
      <c r="K36" s="26">
        <f t="shared" si="30"/>
        <v>1</v>
      </c>
      <c r="L36" s="26"/>
      <c r="M36" s="26"/>
      <c r="N36" s="62"/>
      <c r="O36" s="53"/>
    </row>
    <row r="37" spans="1:15" ht="15" customHeight="1" x14ac:dyDescent="0.25">
      <c r="A37" s="74" t="s">
        <v>170</v>
      </c>
      <c r="B37" s="27">
        <f>+B35*$F$37</f>
        <v>0.30571923743500867</v>
      </c>
      <c r="C37" s="27">
        <f t="shared" ref="C37:D37" si="41">+C35*$F$37</f>
        <v>3.2331022530329288E-2</v>
      </c>
      <c r="D37" s="27">
        <f t="shared" si="41"/>
        <v>1.1949740034662044E-2</v>
      </c>
      <c r="E37" s="27"/>
      <c r="F37" s="27">
        <f>VLOOKUP($B$2,Sectoral!$A$6:$G$23,5,FALSE)</f>
        <v>0.35</v>
      </c>
      <c r="G37" s="27">
        <f>$K$37*G36</f>
        <v>0.31398884982629865</v>
      </c>
      <c r="H37" s="27">
        <f t="shared" ref="H37:J37" si="42">$K$37*H36</f>
        <v>3.5170477002766744E-2</v>
      </c>
      <c r="I37" s="27">
        <f t="shared" si="42"/>
        <v>8.375070208649707E-3</v>
      </c>
      <c r="J37" s="27">
        <f t="shared" si="42"/>
        <v>2.8465602962284956E-2</v>
      </c>
      <c r="K37" s="27">
        <f>VLOOKUP($B$2,Sectoral!$A$6:$G$23,6,FALSE)</f>
        <v>0.38600000000000001</v>
      </c>
      <c r="L37" s="27">
        <v>0</v>
      </c>
      <c r="M37" s="27">
        <v>0</v>
      </c>
      <c r="N37" s="63">
        <f t="shared" ref="N37" si="43">+K37+L37+M37+F37</f>
        <v>0.73599999999999999</v>
      </c>
      <c r="O37" s="54">
        <f>B37+C37+D37+G37+H37+I37+J37</f>
        <v>0.7360000000000001</v>
      </c>
    </row>
    <row r="38" spans="1:15" ht="15" customHeight="1" x14ac:dyDescent="0.25">
      <c r="A38" s="75" t="s">
        <v>195</v>
      </c>
      <c r="B38" s="28">
        <f>IF((B37*$N29)-FLOOR(B37*$N29,1)&lt;0.5,FLOOR(B37*$N29,1),CEILING(B37*$N29,1))</f>
        <v>0</v>
      </c>
      <c r="C38" s="28">
        <f t="shared" ref="C38:D38" si="44">IF((C37*$N29)-FLOOR(C37*$N29,1)&lt;0.5,FLOOR(C37*$N29,1),CEILING(C37*$N29,1))</f>
        <v>0</v>
      </c>
      <c r="D38" s="28">
        <f t="shared" si="44"/>
        <v>0</v>
      </c>
      <c r="E38" s="29"/>
      <c r="F38" s="28">
        <f>SUM(B38:E38)</f>
        <v>0</v>
      </c>
      <c r="G38" s="28">
        <f t="shared" ref="G38" si="45">IF((G37*$N29)-FLOOR(G37*$N29,1)&lt;0.5,FLOOR(G37*$N29,1),CEILING(G37*$N29,1))</f>
        <v>0</v>
      </c>
      <c r="H38" s="28">
        <f t="shared" ref="H38" si="46">IF((H37*$N29)-FLOOR(H37*$N29,1)&lt;0.5,FLOOR(H37*$N29,1),CEILING(H37*$N29,1))</f>
        <v>0</v>
      </c>
      <c r="I38" s="28">
        <f t="shared" ref="I38" si="47">IF((I37*$N29)-FLOOR(I37*$N29,1)&lt;0.5,FLOOR(I37*$N29,1),CEILING(I37*$N29,1))</f>
        <v>0</v>
      </c>
      <c r="J38" s="28">
        <f t="shared" ref="J38" si="48">IF((J37*$N29)-FLOOR(J37*$N29,1)&lt;0.5,FLOOR(J37*$N29,1),CEILING(J37*$N29,1))</f>
        <v>0</v>
      </c>
      <c r="K38" s="28">
        <f>SUM(G38:J38)</f>
        <v>0</v>
      </c>
      <c r="L38" s="28"/>
      <c r="M38" s="28"/>
      <c r="N38" s="64">
        <f>+F38+K38+L38+M38</f>
        <v>0</v>
      </c>
      <c r="O38" s="55"/>
    </row>
    <row r="39" spans="1:15" ht="15" customHeight="1" x14ac:dyDescent="0.25">
      <c r="A39" s="76" t="s">
        <v>198</v>
      </c>
      <c r="B39" s="19"/>
      <c r="C39" s="19"/>
      <c r="D39" s="19"/>
      <c r="E39" s="19"/>
      <c r="F39" s="22">
        <f t="shared" ref="F39:F43" si="49">SUM(B39:E39)</f>
        <v>0</v>
      </c>
      <c r="G39" s="19"/>
      <c r="H39" s="19"/>
      <c r="I39" s="19"/>
      <c r="J39" s="19"/>
      <c r="K39" s="22">
        <f t="shared" ref="K39:K43" si="50">SUM(G39:J39)</f>
        <v>0</v>
      </c>
      <c r="L39" s="19"/>
      <c r="M39" s="19"/>
      <c r="N39" s="59">
        <f t="shared" ref="N39:N43" si="51">+K39+L39+M39+F39</f>
        <v>0</v>
      </c>
      <c r="O39" s="55"/>
    </row>
    <row r="40" spans="1:15" ht="15" customHeight="1" x14ac:dyDescent="0.25">
      <c r="A40" s="76" t="s">
        <v>199</v>
      </c>
      <c r="B40" s="19"/>
      <c r="C40" s="19"/>
      <c r="D40" s="19"/>
      <c r="E40" s="19"/>
      <c r="F40" s="22">
        <f t="shared" si="49"/>
        <v>0</v>
      </c>
      <c r="G40" s="19"/>
      <c r="H40" s="19"/>
      <c r="I40" s="19"/>
      <c r="J40" s="19"/>
      <c r="K40" s="22">
        <f t="shared" si="50"/>
        <v>0</v>
      </c>
      <c r="L40" s="19"/>
      <c r="M40" s="19"/>
      <c r="N40" s="59">
        <f t="shared" si="51"/>
        <v>0</v>
      </c>
      <c r="O40" s="55"/>
    </row>
    <row r="41" spans="1:15" ht="15" customHeight="1" x14ac:dyDescent="0.25">
      <c r="A41" s="76" t="s">
        <v>200</v>
      </c>
      <c r="B41" s="19"/>
      <c r="C41" s="19"/>
      <c r="D41" s="19"/>
      <c r="E41" s="19"/>
      <c r="F41" s="22">
        <f t="shared" si="49"/>
        <v>0</v>
      </c>
      <c r="G41" s="19"/>
      <c r="H41" s="19"/>
      <c r="I41" s="19"/>
      <c r="J41" s="19"/>
      <c r="K41" s="22">
        <f t="shared" si="50"/>
        <v>0</v>
      </c>
      <c r="L41" s="19"/>
      <c r="M41" s="19"/>
      <c r="N41" s="59">
        <f t="shared" si="51"/>
        <v>0</v>
      </c>
      <c r="O41" s="55"/>
    </row>
    <row r="42" spans="1:15" ht="15" customHeight="1" x14ac:dyDescent="0.25">
      <c r="A42" s="76" t="s">
        <v>205</v>
      </c>
      <c r="B42" s="19"/>
      <c r="C42" s="19"/>
      <c r="D42" s="19"/>
      <c r="E42" s="19"/>
      <c r="F42" s="22">
        <f t="shared" si="49"/>
        <v>0</v>
      </c>
      <c r="G42" s="19"/>
      <c r="H42" s="19"/>
      <c r="I42" s="19"/>
      <c r="J42" s="19"/>
      <c r="K42" s="22">
        <f t="shared" si="50"/>
        <v>0</v>
      </c>
      <c r="L42" s="19"/>
      <c r="M42" s="19"/>
      <c r="N42" s="59">
        <f t="shared" si="51"/>
        <v>0</v>
      </c>
      <c r="O42" s="55"/>
    </row>
    <row r="43" spans="1:15" ht="15" customHeight="1" thickBot="1" x14ac:dyDescent="0.3">
      <c r="A43" s="77" t="s">
        <v>206</v>
      </c>
      <c r="B43" s="82">
        <f>B38</f>
        <v>0</v>
      </c>
      <c r="C43" s="82">
        <f t="shared" ref="C43:E43" si="52">C38</f>
        <v>0</v>
      </c>
      <c r="D43" s="82">
        <f t="shared" si="52"/>
        <v>0</v>
      </c>
      <c r="E43" s="82">
        <f t="shared" si="52"/>
        <v>0</v>
      </c>
      <c r="F43" s="65">
        <f t="shared" si="49"/>
        <v>0</v>
      </c>
      <c r="G43" s="82">
        <f>G38</f>
        <v>0</v>
      </c>
      <c r="H43" s="82">
        <f t="shared" ref="H43:J43" si="53">H38</f>
        <v>0</v>
      </c>
      <c r="I43" s="82">
        <f t="shared" si="53"/>
        <v>0</v>
      </c>
      <c r="J43" s="82">
        <f t="shared" si="53"/>
        <v>0</v>
      </c>
      <c r="K43" s="65">
        <f t="shared" si="50"/>
        <v>0</v>
      </c>
      <c r="L43" s="82">
        <f>L38</f>
        <v>0</v>
      </c>
      <c r="M43" s="82">
        <f>M38</f>
        <v>0</v>
      </c>
      <c r="N43" s="66">
        <f t="shared" si="51"/>
        <v>0</v>
      </c>
      <c r="O43" s="55"/>
    </row>
    <row r="44" spans="1:15" ht="15" hidden="1" customHeight="1" x14ac:dyDescent="0.25">
      <c r="A44" s="56" t="s">
        <v>174</v>
      </c>
      <c r="B44" s="57">
        <f>IF(B38&gt;B29,B38-B29,0)</f>
        <v>0</v>
      </c>
      <c r="C44" s="57">
        <f t="shared" ref="C44" si="54">IF(C38&gt;C29,C38-C29,0)</f>
        <v>0</v>
      </c>
      <c r="D44" s="57">
        <f t="shared" ref="D44" si="55">IF(D38&gt;D29,D38-D29,0)</f>
        <v>0</v>
      </c>
      <c r="E44" s="57">
        <f t="shared" ref="E44" si="56">IF(E38&gt;E29,E38-E29,0)</f>
        <v>0</v>
      </c>
      <c r="F44" s="57">
        <f>SUM(B44:E44)</f>
        <v>0</v>
      </c>
      <c r="G44" s="57">
        <f t="shared" ref="G44" si="57">IF(G38&gt;G29,G38-G29,0)</f>
        <v>0</v>
      </c>
      <c r="H44" s="57">
        <f t="shared" ref="H44" si="58">IF(H38&gt;H29,H38-H29,0)</f>
        <v>0</v>
      </c>
      <c r="I44" s="57">
        <f t="shared" ref="I44" si="59">IF(I38&gt;I29,I38-I29,0)</f>
        <v>0</v>
      </c>
      <c r="J44" s="57">
        <f t="shared" ref="J44" si="60">IF(J38&gt;J29,J38-J29,0)</f>
        <v>0</v>
      </c>
      <c r="K44" s="57">
        <f>SUM(G44:J44)</f>
        <v>0</v>
      </c>
      <c r="L44" s="57"/>
      <c r="M44" s="57"/>
      <c r="N44" s="58">
        <f t="shared" ref="N44:N45" si="61">+F44+K44+L44+M44</f>
        <v>0</v>
      </c>
      <c r="O44" s="37"/>
    </row>
    <row r="45" spans="1:15" ht="15" hidden="1" customHeight="1" x14ac:dyDescent="0.25">
      <c r="A45" s="31" t="s">
        <v>173</v>
      </c>
      <c r="B45" s="32">
        <f>IF(B38&gt;B30,B38-B30,0)</f>
        <v>0</v>
      </c>
      <c r="C45" s="32">
        <f t="shared" ref="C45:E45" si="62">IF(C38&gt;C30,C38-C30,0)</f>
        <v>0</v>
      </c>
      <c r="D45" s="32">
        <f t="shared" si="62"/>
        <v>0</v>
      </c>
      <c r="E45" s="32">
        <f t="shared" si="62"/>
        <v>0</v>
      </c>
      <c r="F45" s="32">
        <f>SUM(B45:E45)</f>
        <v>0</v>
      </c>
      <c r="G45" s="32">
        <f t="shared" ref="G45:J45" si="63">IF(G38&gt;G30,G38-G30,0)</f>
        <v>0</v>
      </c>
      <c r="H45" s="32">
        <f t="shared" si="63"/>
        <v>0</v>
      </c>
      <c r="I45" s="32">
        <f t="shared" si="63"/>
        <v>0</v>
      </c>
      <c r="J45" s="32">
        <f t="shared" si="63"/>
        <v>0</v>
      </c>
      <c r="K45" s="32">
        <f>SUM(G45:J45)</f>
        <v>0</v>
      </c>
      <c r="L45" s="32"/>
      <c r="M45" s="32"/>
      <c r="N45" s="33">
        <f t="shared" si="61"/>
        <v>0</v>
      </c>
      <c r="O45" s="37"/>
    </row>
    <row r="46" spans="1:15" ht="15" hidden="1" customHeight="1" x14ac:dyDescent="0.25">
      <c r="A46" s="19" t="s">
        <v>171</v>
      </c>
      <c r="F46" s="34">
        <f>IF($N29&gt;0,ROUND(F38/$N29,4),0)</f>
        <v>0</v>
      </c>
      <c r="K46" s="34">
        <f>IF($N29&gt;0,ROUND(K38/$N29,4),0)</f>
        <v>0</v>
      </c>
      <c r="N46" s="34">
        <f>+K46+F46</f>
        <v>0</v>
      </c>
    </row>
    <row r="47" spans="1:15" ht="15" hidden="1" customHeight="1" x14ac:dyDescent="0.25">
      <c r="A47" s="35" t="s">
        <v>175</v>
      </c>
      <c r="B47" s="34">
        <f>IF(N29&gt;0,ROUND(SUM(B38:D38)/$N29,4),0)</f>
        <v>0</v>
      </c>
      <c r="C47" s="20" t="str">
        <f>IF(B47&gt;=F37,"Acceptable","Check")</f>
        <v>Check</v>
      </c>
      <c r="G47" s="34">
        <f>IF(N29&gt;0,ROUND(SUM(G38:J38)/$N29,4),0)</f>
        <v>0</v>
      </c>
      <c r="H47" s="20" t="str">
        <f>IF(G47&gt;=K37,"Acceptable","Check")</f>
        <v>Check</v>
      </c>
    </row>
    <row r="48" spans="1:15" ht="15" hidden="1" customHeight="1" x14ac:dyDescent="0.25">
      <c r="A48" s="35" t="s">
        <v>176</v>
      </c>
      <c r="B48" s="34">
        <f>+B32+C32+D32</f>
        <v>0</v>
      </c>
      <c r="C48" s="20" t="str">
        <f>IF(B48&gt;=F37,"Acceptable","Check")</f>
        <v>Check</v>
      </c>
      <c r="G48" s="34">
        <f>+G32+H32+I32+J32</f>
        <v>0</v>
      </c>
      <c r="H48" s="20" t="str">
        <f>IF(G48&gt;=K37,"Acceptable","Check")</f>
        <v>Check</v>
      </c>
    </row>
    <row r="49" spans="1:15" ht="15" customHeight="1" thickBot="1" x14ac:dyDescent="0.3">
      <c r="K49" s="20" t="s">
        <v>196</v>
      </c>
    </row>
    <row r="50" spans="1:15" ht="15" customHeight="1" x14ac:dyDescent="0.25">
      <c r="A50" s="103" t="s">
        <v>6</v>
      </c>
      <c r="B50" s="100" t="s">
        <v>1</v>
      </c>
      <c r="C50" s="100"/>
      <c r="D50" s="100"/>
      <c r="E50" s="100"/>
      <c r="F50" s="78"/>
      <c r="G50" s="100" t="s">
        <v>2</v>
      </c>
      <c r="H50" s="100"/>
      <c r="I50" s="100"/>
      <c r="J50" s="100"/>
      <c r="K50" s="78"/>
      <c r="L50" s="100" t="s">
        <v>3</v>
      </c>
      <c r="M50" s="100"/>
      <c r="N50" s="101" t="s">
        <v>4</v>
      </c>
      <c r="O50" s="105" t="s">
        <v>146</v>
      </c>
    </row>
    <row r="51" spans="1:15" ht="15" customHeight="1" x14ac:dyDescent="0.25">
      <c r="A51" s="104"/>
      <c r="B51" s="79" t="s">
        <v>10</v>
      </c>
      <c r="C51" s="80" t="s">
        <v>14</v>
      </c>
      <c r="D51" s="80" t="s">
        <v>18</v>
      </c>
      <c r="E51" s="80" t="s">
        <v>25</v>
      </c>
      <c r="F51" s="80" t="s">
        <v>167</v>
      </c>
      <c r="G51" s="81" t="s">
        <v>12</v>
      </c>
      <c r="H51" s="80" t="s">
        <v>16</v>
      </c>
      <c r="I51" s="80" t="s">
        <v>21</v>
      </c>
      <c r="J51" s="80" t="s">
        <v>28</v>
      </c>
      <c r="K51" s="80" t="s">
        <v>167</v>
      </c>
      <c r="L51" s="80" t="s">
        <v>1</v>
      </c>
      <c r="M51" s="80" t="s">
        <v>2</v>
      </c>
      <c r="N51" s="102"/>
      <c r="O51" s="106"/>
    </row>
    <row r="52" spans="1:15" ht="15" customHeight="1" x14ac:dyDescent="0.25">
      <c r="A52" s="71" t="s">
        <v>192</v>
      </c>
      <c r="B52" s="22"/>
      <c r="C52" s="22"/>
      <c r="D52" s="22"/>
      <c r="E52" s="22"/>
      <c r="F52" s="22">
        <f>SUM(B52:E52)</f>
        <v>0</v>
      </c>
      <c r="G52" s="22"/>
      <c r="H52" s="22"/>
      <c r="I52" s="22"/>
      <c r="J52" s="22"/>
      <c r="K52" s="22">
        <f>SUM(G52:J52)</f>
        <v>0</v>
      </c>
      <c r="L52" s="22"/>
      <c r="M52" s="22"/>
      <c r="N52" s="59">
        <f>+K52+L52+M52+F52</f>
        <v>0</v>
      </c>
      <c r="O52" s="23"/>
    </row>
    <row r="53" spans="1:15" ht="15" hidden="1" customHeight="1" x14ac:dyDescent="0.25">
      <c r="A53" s="71" t="s">
        <v>193</v>
      </c>
      <c r="B53" s="38">
        <v>0</v>
      </c>
      <c r="C53" s="38">
        <v>0</v>
      </c>
      <c r="D53" s="38"/>
      <c r="E53" s="38"/>
      <c r="F53" s="22">
        <f>SUM(B53:E53)</f>
        <v>0</v>
      </c>
      <c r="G53" s="38"/>
      <c r="H53" s="38"/>
      <c r="I53" s="38"/>
      <c r="J53" s="38"/>
      <c r="K53" s="22">
        <f>SUM(G53:J53)</f>
        <v>0</v>
      </c>
      <c r="L53" s="38"/>
      <c r="M53" s="38"/>
      <c r="N53" s="59">
        <f>+K53+L53+M53+F53</f>
        <v>0</v>
      </c>
      <c r="O53" s="23"/>
    </row>
    <row r="54" spans="1:15" ht="15" customHeight="1" x14ac:dyDescent="0.25">
      <c r="A54" s="71" t="s">
        <v>194</v>
      </c>
      <c r="B54" s="24">
        <f>IF($N52&gt;0,ROUND(B52/$N52,5),0)</f>
        <v>0</v>
      </c>
      <c r="C54" s="24">
        <f t="shared" ref="C54:E54" si="64">IF($N52&gt;0,ROUND(C52/$N52,5),0)</f>
        <v>0</v>
      </c>
      <c r="D54" s="24">
        <f t="shared" si="64"/>
        <v>0</v>
      </c>
      <c r="E54" s="24">
        <f t="shared" si="64"/>
        <v>0</v>
      </c>
      <c r="F54" s="24">
        <f>SUM(B54:E54)</f>
        <v>0</v>
      </c>
      <c r="G54" s="24">
        <f t="shared" ref="G54:J54" si="65">IF($N52&gt;0,ROUND(G52/$N52,5),0)</f>
        <v>0</v>
      </c>
      <c r="H54" s="24">
        <f t="shared" si="65"/>
        <v>0</v>
      </c>
      <c r="I54" s="24">
        <f t="shared" si="65"/>
        <v>0</v>
      </c>
      <c r="J54" s="24">
        <f t="shared" si="65"/>
        <v>0</v>
      </c>
      <c r="K54" s="24">
        <f t="shared" ref="K54:K55" si="66">SUM(G54:J54)</f>
        <v>0</v>
      </c>
      <c r="L54" s="24">
        <f t="shared" ref="L54:M54" si="67">IF($N52&gt;0,ROUND(L52/$N52,5),0)</f>
        <v>0</v>
      </c>
      <c r="M54" s="24">
        <f t="shared" si="67"/>
        <v>0</v>
      </c>
      <c r="N54" s="60">
        <f t="shared" ref="N54:N55" si="68">+K54+L54+M54+F54</f>
        <v>0</v>
      </c>
      <c r="O54" s="51"/>
    </row>
    <row r="55" spans="1:15" ht="15" customHeight="1" x14ac:dyDescent="0.25">
      <c r="A55" s="71" t="s">
        <v>197</v>
      </c>
      <c r="B55" s="24">
        <f>IF($N53&gt;0,ROUND(B53/$N53,5),0)</f>
        <v>0</v>
      </c>
      <c r="C55" s="24">
        <f t="shared" ref="C55:E55" si="69">IF($N53&gt;0,ROUND(C53/$N53,5),0)</f>
        <v>0</v>
      </c>
      <c r="D55" s="24">
        <f t="shared" si="69"/>
        <v>0</v>
      </c>
      <c r="E55" s="24">
        <f t="shared" si="69"/>
        <v>0</v>
      </c>
      <c r="F55" s="24">
        <f>SUM(B55:E55)</f>
        <v>0</v>
      </c>
      <c r="G55" s="24">
        <f t="shared" ref="G55:J55" si="70">IF($N53&gt;0,ROUND(G53/$N53,5),0)</f>
        <v>0</v>
      </c>
      <c r="H55" s="24">
        <f t="shared" si="70"/>
        <v>0</v>
      </c>
      <c r="I55" s="24">
        <f t="shared" si="70"/>
        <v>0</v>
      </c>
      <c r="J55" s="24">
        <f t="shared" si="70"/>
        <v>0</v>
      </c>
      <c r="K55" s="24">
        <f t="shared" si="66"/>
        <v>0</v>
      </c>
      <c r="L55" s="24">
        <f t="shared" ref="L55:M55" si="71">IF($N53&gt;0,ROUND(L53/$N53,5),0)</f>
        <v>0</v>
      </c>
      <c r="M55" s="24">
        <f t="shared" si="71"/>
        <v>0</v>
      </c>
      <c r="N55" s="60">
        <f t="shared" si="68"/>
        <v>0</v>
      </c>
      <c r="O55" s="51"/>
    </row>
    <row r="56" spans="1:15" ht="15" customHeight="1" x14ac:dyDescent="0.25">
      <c r="A56" s="72" t="s">
        <v>227</v>
      </c>
      <c r="B56" s="25">
        <f>IFERROR(VLOOKUP($B$1,EAP!$A$4:$I$14,2,FALSE),0)</f>
        <v>0.435</v>
      </c>
      <c r="C56" s="25">
        <f>IFERROR(VLOOKUP($B$1,EAP!$A$4:$I$14,3,FALSE),0)</f>
        <v>4.5999999999999999E-2</v>
      </c>
      <c r="D56" s="25">
        <f>IFERROR(VLOOKUP($B$1,EAP!$A$4:$I$14,4,FALSE),0)</f>
        <v>1.7000000000000001E-2</v>
      </c>
      <c r="E56" s="25">
        <f>IFERROR(VLOOKUP($B$1,EAP!$A$4:$I$14,5,FALSE),0)</f>
        <v>4.1000000000000002E-2</v>
      </c>
      <c r="F56" s="25">
        <f t="shared" ref="F56:F58" si="72">SUM(B56:E56)</f>
        <v>0.53900000000000003</v>
      </c>
      <c r="G56" s="25">
        <f>IFERROR(VLOOKUP($B$1,EAP!$A$4:$I$14,6,FALSE),0)</f>
        <v>0.375</v>
      </c>
      <c r="H56" s="25">
        <f>IFERROR(VLOOKUP($B$1,EAP!$A$4:$I$14,7,FALSE),0)</f>
        <v>4.2000000000000003E-2</v>
      </c>
      <c r="I56" s="25">
        <f>IFERROR(VLOOKUP($B$1,EAP!$A$4:$I$14,8,FALSE),0)</f>
        <v>0.01</v>
      </c>
      <c r="J56" s="25">
        <f>IFERROR(VLOOKUP($B$1,EAP!$A$4:$I$14,9,FALSE),0)</f>
        <v>3.4000000000000002E-2</v>
      </c>
      <c r="K56" s="25">
        <f t="shared" ref="K56:K59" si="73">SUM(G56:J56)</f>
        <v>0.46099999999999997</v>
      </c>
      <c r="L56" s="25">
        <f>IFERROR(VLOOKUP($B$1,EAP!$A$4:$I$14,12,FALSE),0)</f>
        <v>0</v>
      </c>
      <c r="M56" s="25">
        <f>IFERROR(VLOOKUP($B$1,EAP!$A$4:$I$14,12,FALSE),0)</f>
        <v>0</v>
      </c>
      <c r="N56" s="61">
        <f t="shared" ref="N56:N57" si="74">+K56+L56+M56+F56</f>
        <v>1</v>
      </c>
      <c r="O56" s="52"/>
    </row>
    <row r="57" spans="1:15" ht="15" hidden="1" customHeight="1" x14ac:dyDescent="0.25">
      <c r="A57" s="73" t="s">
        <v>172</v>
      </c>
      <c r="B57" s="26">
        <f>ROUND(B56/$O$11,5)</f>
        <v>0.4536</v>
      </c>
      <c r="C57" s="26">
        <f t="shared" ref="C57" si="75">ROUND(C56/$O$11,5)</f>
        <v>4.7969999999999999E-2</v>
      </c>
      <c r="D57" s="26">
        <f t="shared" ref="D57" si="76">ROUND(D56/$O$11,5)</f>
        <v>1.7729999999999999E-2</v>
      </c>
      <c r="E57" s="26"/>
      <c r="F57" s="26">
        <f t="shared" si="72"/>
        <v>0.51929999999999998</v>
      </c>
      <c r="G57" s="26">
        <f t="shared" ref="G57" si="77">ROUND(G56/$O$11,5)</f>
        <v>0.39102999999999999</v>
      </c>
      <c r="H57" s="26">
        <f t="shared" ref="H57" si="78">ROUND(H56/$O$11,5)</f>
        <v>4.3799999999999999E-2</v>
      </c>
      <c r="I57" s="26">
        <f t="shared" ref="I57" si="79">ROUND(I56/$O$11,5)</f>
        <v>1.043E-2</v>
      </c>
      <c r="J57" s="26">
        <f t="shared" ref="J57" si="80">ROUND(J56/$O$11,5)</f>
        <v>3.5450000000000002E-2</v>
      </c>
      <c r="K57" s="26">
        <f t="shared" si="73"/>
        <v>0.48070999999999997</v>
      </c>
      <c r="L57" s="26"/>
      <c r="M57" s="26"/>
      <c r="N57" s="62">
        <f t="shared" si="74"/>
        <v>1.0000100000000001</v>
      </c>
      <c r="O57" s="53">
        <f>B56+C56+D56+G56+H56+I56+J56</f>
        <v>0.95900000000000007</v>
      </c>
    </row>
    <row r="58" spans="1:15" ht="15" hidden="1" customHeight="1" x14ac:dyDescent="0.25">
      <c r="A58" s="73" t="s">
        <v>168</v>
      </c>
      <c r="B58" s="26">
        <f>B57/SUM($B$11:$D$11)</f>
        <v>0.87348353552859626</v>
      </c>
      <c r="C58" s="26">
        <f t="shared" ref="C58" si="81">C57/SUM($B$11:$D$11)</f>
        <v>9.2374350086655108E-2</v>
      </c>
      <c r="D58" s="26">
        <f t="shared" ref="D58" si="82">D57/SUM($B$11:$D$11)</f>
        <v>3.4142114384748699E-2</v>
      </c>
      <c r="E58" s="26"/>
      <c r="F58" s="26">
        <f t="shared" si="72"/>
        <v>1</v>
      </c>
      <c r="G58" s="26"/>
      <c r="H58" s="26"/>
      <c r="I58" s="26"/>
      <c r="J58" s="26"/>
      <c r="K58" s="26"/>
      <c r="L58" s="26"/>
      <c r="M58" s="26"/>
      <c r="N58" s="62"/>
      <c r="O58" s="53"/>
    </row>
    <row r="59" spans="1:15" ht="15" hidden="1" customHeight="1" x14ac:dyDescent="0.25">
      <c r="A59" s="73" t="s">
        <v>169</v>
      </c>
      <c r="B59" s="26"/>
      <c r="C59" s="26"/>
      <c r="D59" s="26"/>
      <c r="E59" s="26"/>
      <c r="F59" s="26"/>
      <c r="G59" s="26">
        <f>G57/SUM($G$11:$J$11)</f>
        <v>0.81344261613030733</v>
      </c>
      <c r="H59" s="26">
        <f t="shared" ref="H59:J59" si="83">H57/SUM($G$11:$J$11)</f>
        <v>9.1115225395768759E-2</v>
      </c>
      <c r="I59" s="26">
        <f t="shared" si="83"/>
        <v>2.1697073079403384E-2</v>
      </c>
      <c r="J59" s="26">
        <f t="shared" si="83"/>
        <v>7.3745085394520613E-2</v>
      </c>
      <c r="K59" s="26">
        <f t="shared" si="73"/>
        <v>1</v>
      </c>
      <c r="L59" s="26"/>
      <c r="M59" s="26"/>
      <c r="N59" s="62"/>
      <c r="O59" s="53"/>
    </row>
    <row r="60" spans="1:15" ht="15" customHeight="1" x14ac:dyDescent="0.25">
      <c r="A60" s="74" t="s">
        <v>170</v>
      </c>
      <c r="B60" s="27">
        <f>+B58*$F$60</f>
        <v>0.36861005199306762</v>
      </c>
      <c r="C60" s="27">
        <f t="shared" ref="C60:D60" si="84">+C58*$F$60</f>
        <v>3.8981975736568454E-2</v>
      </c>
      <c r="D60" s="27">
        <f t="shared" si="84"/>
        <v>1.4407972270363952E-2</v>
      </c>
      <c r="E60" s="27"/>
      <c r="F60" s="27">
        <f>VLOOKUP($B$2,Sectoral!$A$6:$J$23,8,FALSE)</f>
        <v>0.42199999999999999</v>
      </c>
      <c r="G60" s="27">
        <f>$K$60*G59</f>
        <v>0.3749970460360717</v>
      </c>
      <c r="H60" s="27">
        <f t="shared" ref="H60:J60" si="85">$K$60*H59</f>
        <v>4.20041189074494E-2</v>
      </c>
      <c r="I60" s="27">
        <f t="shared" si="85"/>
        <v>1.000235068960496E-2</v>
      </c>
      <c r="J60" s="27">
        <f t="shared" si="85"/>
        <v>3.3996484366874004E-2</v>
      </c>
      <c r="K60" s="27">
        <f>VLOOKUP($B$2,Sectoral!$A$6:$J$23,9,FALSE)</f>
        <v>0.46100000000000002</v>
      </c>
      <c r="L60" s="27">
        <v>0</v>
      </c>
      <c r="M60" s="27">
        <v>0</v>
      </c>
      <c r="N60" s="63">
        <f t="shared" ref="N60" si="86">+K60+L60+M60+F60</f>
        <v>0.88300000000000001</v>
      </c>
      <c r="O60" s="54">
        <f>B60+C60+D60+G60+H60+I60+J60</f>
        <v>0.88300000000000012</v>
      </c>
    </row>
    <row r="61" spans="1:15" ht="15" customHeight="1" x14ac:dyDescent="0.25">
      <c r="A61" s="75" t="s">
        <v>195</v>
      </c>
      <c r="B61" s="28">
        <f>IF((B60*$N52)-FLOOR(B60*$N52,1)&lt;0.5,FLOOR(B60*$N52,1),CEILING(B60*$N52,1))</f>
        <v>0</v>
      </c>
      <c r="C61" s="28">
        <f t="shared" ref="C61:D61" si="87">IF((C60*$N52)-FLOOR(C60*$N52,1)&lt;0.5,FLOOR(C60*$N52,1),CEILING(C60*$N52,1))</f>
        <v>0</v>
      </c>
      <c r="D61" s="28">
        <f t="shared" si="87"/>
        <v>0</v>
      </c>
      <c r="E61" s="29">
        <v>0</v>
      </c>
      <c r="F61" s="28">
        <f>SUM(B61:E61)</f>
        <v>0</v>
      </c>
      <c r="G61" s="28">
        <f t="shared" ref="G61" si="88">IF((G60*$N52)-FLOOR(G60*$N52,1)&lt;0.5,FLOOR(G60*$N52,1),CEILING(G60*$N52,1))</f>
        <v>0</v>
      </c>
      <c r="H61" s="28">
        <f t="shared" ref="H61" si="89">IF((H60*$N52)-FLOOR(H60*$N52,1)&lt;0.5,FLOOR(H60*$N52,1),CEILING(H60*$N52,1))</f>
        <v>0</v>
      </c>
      <c r="I61" s="28">
        <f t="shared" ref="I61" si="90">IF((I60*$N52)-FLOOR(I60*$N52,1)&lt;0.5,FLOOR(I60*$N52,1),CEILING(I60*$N52,1))</f>
        <v>0</v>
      </c>
      <c r="J61" s="28">
        <f t="shared" ref="J61" si="91">IF((J60*$N52)-FLOOR(J60*$N52,1)&lt;0.5,FLOOR(J60*$N52,1),CEILING(J60*$N52,1))</f>
        <v>0</v>
      </c>
      <c r="K61" s="28">
        <f>SUM(G61:J61)</f>
        <v>0</v>
      </c>
      <c r="L61" s="28"/>
      <c r="M61" s="28"/>
      <c r="N61" s="64">
        <f>+F61+K61+L61+M61</f>
        <v>0</v>
      </c>
      <c r="O61" s="55"/>
    </row>
    <row r="62" spans="1:15" ht="15" customHeight="1" x14ac:dyDescent="0.25">
      <c r="A62" s="76" t="s">
        <v>198</v>
      </c>
      <c r="B62" s="19"/>
      <c r="C62" s="19"/>
      <c r="D62" s="19"/>
      <c r="E62" s="19"/>
      <c r="F62" s="22">
        <f t="shared" ref="F62:F66" si="92">SUM(B62:E62)</f>
        <v>0</v>
      </c>
      <c r="G62" s="19"/>
      <c r="H62" s="19"/>
      <c r="I62" s="19"/>
      <c r="J62" s="19"/>
      <c r="K62" s="22">
        <f t="shared" ref="K62:K66" si="93">SUM(G62:J62)</f>
        <v>0</v>
      </c>
      <c r="L62" s="19"/>
      <c r="M62" s="19"/>
      <c r="N62" s="59">
        <f t="shared" ref="N62:N66" si="94">+K62+L62+M62+F62</f>
        <v>0</v>
      </c>
      <c r="O62" s="55"/>
    </row>
    <row r="63" spans="1:15" ht="15" customHeight="1" x14ac:dyDescent="0.25">
      <c r="A63" s="76" t="s">
        <v>199</v>
      </c>
      <c r="B63" s="19"/>
      <c r="C63" s="19"/>
      <c r="D63" s="19"/>
      <c r="E63" s="19"/>
      <c r="F63" s="22">
        <f t="shared" si="92"/>
        <v>0</v>
      </c>
      <c r="G63" s="19"/>
      <c r="H63" s="19"/>
      <c r="I63" s="19"/>
      <c r="J63" s="19"/>
      <c r="K63" s="22">
        <f t="shared" si="93"/>
        <v>0</v>
      </c>
      <c r="L63" s="19"/>
      <c r="M63" s="19"/>
      <c r="N63" s="59">
        <f t="shared" si="94"/>
        <v>0</v>
      </c>
      <c r="O63" s="55"/>
    </row>
    <row r="64" spans="1:15" ht="15" customHeight="1" x14ac:dyDescent="0.25">
      <c r="A64" s="76" t="s">
        <v>200</v>
      </c>
      <c r="B64" s="19"/>
      <c r="C64" s="19"/>
      <c r="D64" s="19"/>
      <c r="E64" s="19"/>
      <c r="F64" s="22">
        <f t="shared" si="92"/>
        <v>0</v>
      </c>
      <c r="G64" s="19"/>
      <c r="H64" s="19"/>
      <c r="I64" s="19"/>
      <c r="J64" s="19"/>
      <c r="K64" s="22">
        <f t="shared" si="93"/>
        <v>0</v>
      </c>
      <c r="L64" s="19"/>
      <c r="M64" s="19"/>
      <c r="N64" s="59">
        <f t="shared" si="94"/>
        <v>0</v>
      </c>
      <c r="O64" s="55"/>
    </row>
    <row r="65" spans="1:15" ht="15" customHeight="1" x14ac:dyDescent="0.25">
      <c r="A65" s="76" t="s">
        <v>205</v>
      </c>
      <c r="B65" s="19"/>
      <c r="C65" s="19"/>
      <c r="D65" s="19"/>
      <c r="E65" s="19"/>
      <c r="F65" s="22">
        <f t="shared" si="92"/>
        <v>0</v>
      </c>
      <c r="G65" s="19"/>
      <c r="H65" s="19"/>
      <c r="I65" s="19"/>
      <c r="J65" s="19"/>
      <c r="K65" s="22">
        <f t="shared" si="93"/>
        <v>0</v>
      </c>
      <c r="L65" s="19"/>
      <c r="M65" s="19"/>
      <c r="N65" s="59">
        <f t="shared" si="94"/>
        <v>0</v>
      </c>
      <c r="O65" s="55"/>
    </row>
    <row r="66" spans="1:15" ht="15" customHeight="1" thickBot="1" x14ac:dyDescent="0.3">
      <c r="A66" s="77" t="s">
        <v>206</v>
      </c>
      <c r="B66" s="82">
        <f>B61</f>
        <v>0</v>
      </c>
      <c r="C66" s="82">
        <f t="shared" ref="C66:E66" si="95">C61</f>
        <v>0</v>
      </c>
      <c r="D66" s="82">
        <f t="shared" si="95"/>
        <v>0</v>
      </c>
      <c r="E66" s="82">
        <f t="shared" si="95"/>
        <v>0</v>
      </c>
      <c r="F66" s="65">
        <f t="shared" si="92"/>
        <v>0</v>
      </c>
      <c r="G66" s="82">
        <f>G61</f>
        <v>0</v>
      </c>
      <c r="H66" s="82">
        <f t="shared" ref="H66:J66" si="96">H61</f>
        <v>0</v>
      </c>
      <c r="I66" s="82">
        <f t="shared" si="96"/>
        <v>0</v>
      </c>
      <c r="J66" s="82">
        <f t="shared" si="96"/>
        <v>0</v>
      </c>
      <c r="K66" s="65">
        <f t="shared" si="93"/>
        <v>0</v>
      </c>
      <c r="L66" s="82">
        <f>L61</f>
        <v>0</v>
      </c>
      <c r="M66" s="82">
        <f>M61</f>
        <v>0</v>
      </c>
      <c r="N66" s="66">
        <f t="shared" si="94"/>
        <v>0</v>
      </c>
      <c r="O66" s="55"/>
    </row>
    <row r="67" spans="1:15" ht="15" hidden="1" customHeight="1" x14ac:dyDescent="0.25">
      <c r="A67" s="56" t="s">
        <v>174</v>
      </c>
      <c r="B67" s="57">
        <f>IF(B61&gt;B52,B61-B52,0)</f>
        <v>0</v>
      </c>
      <c r="C67" s="57">
        <f>IF(C61&gt;C52,C61-C52,0)</f>
        <v>0</v>
      </c>
      <c r="D67" s="57">
        <f>IF(D61&gt;D52,D61-D52,0)</f>
        <v>0</v>
      </c>
      <c r="E67" s="57">
        <f>IF(E61&gt;E52,E61-E52,0)</f>
        <v>0</v>
      </c>
      <c r="F67" s="57">
        <f>SUM(B67:E67)</f>
        <v>0</v>
      </c>
      <c r="G67" s="57">
        <f>IF(G61&gt;G52,G61-G52,0)</f>
        <v>0</v>
      </c>
      <c r="H67" s="57">
        <f>IF(H61&gt;H52,H61-H52,0)</f>
        <v>0</v>
      </c>
      <c r="I67" s="57">
        <f>IF(I61&gt;I52,I61-I52,0)</f>
        <v>0</v>
      </c>
      <c r="J67" s="57">
        <f>IF(J61&gt;J52,J61-J52,0)</f>
        <v>0</v>
      </c>
      <c r="K67" s="57">
        <f>SUM(G67:J67)</f>
        <v>0</v>
      </c>
      <c r="L67" s="57"/>
      <c r="M67" s="57"/>
      <c r="N67" s="58">
        <f t="shared" ref="N67:N68" si="97">+F67+K67+L67+M67</f>
        <v>0</v>
      </c>
      <c r="O67" s="37"/>
    </row>
    <row r="68" spans="1:15" ht="15" hidden="1" customHeight="1" x14ac:dyDescent="0.25">
      <c r="A68" s="31" t="s">
        <v>173</v>
      </c>
      <c r="B68" s="32">
        <f>IF(B61&gt;B53,B61-B53,0)</f>
        <v>0</v>
      </c>
      <c r="C68" s="32">
        <f>IF(C61&gt;C53,C61-C53,0)</f>
        <v>0</v>
      </c>
      <c r="D68" s="32">
        <f>IF(D61&gt;D53,D61-D53,0)</f>
        <v>0</v>
      </c>
      <c r="E68" s="32">
        <f>IF(E61&gt;E53,E61-E53,0)</f>
        <v>0</v>
      </c>
      <c r="F68" s="32">
        <f>SUM(B68:E68)</f>
        <v>0</v>
      </c>
      <c r="G68" s="32">
        <f>IF(G61&gt;G53,G61-G53,0)</f>
        <v>0</v>
      </c>
      <c r="H68" s="32">
        <f>IF(H61&gt;H53,H61-H53,0)</f>
        <v>0</v>
      </c>
      <c r="I68" s="32">
        <f>IF(I61&gt;I53,I61-I53,0)</f>
        <v>0</v>
      </c>
      <c r="J68" s="32">
        <f>IF(J61&gt;J53,J61-J53,0)</f>
        <v>0</v>
      </c>
      <c r="K68" s="32">
        <f>SUM(G68:J68)</f>
        <v>0</v>
      </c>
      <c r="L68" s="32"/>
      <c r="M68" s="32"/>
      <c r="N68" s="33">
        <f t="shared" si="97"/>
        <v>0</v>
      </c>
      <c r="O68" s="37"/>
    </row>
    <row r="69" spans="1:15" ht="15" hidden="1" customHeight="1" x14ac:dyDescent="0.25">
      <c r="A69" s="19" t="s">
        <v>171</v>
      </c>
      <c r="F69" s="34">
        <f>IF($N52&gt;0,ROUND(F61/$N52,4),0)</f>
        <v>0</v>
      </c>
      <c r="K69" s="34">
        <f>IF($N52&gt;0,ROUND(K61/$N52,4),0)</f>
        <v>0</v>
      </c>
      <c r="N69" s="34">
        <f>+K69+F69</f>
        <v>0</v>
      </c>
    </row>
    <row r="70" spans="1:15" ht="15" hidden="1" customHeight="1" x14ac:dyDescent="0.25">
      <c r="A70" s="35" t="s">
        <v>175</v>
      </c>
      <c r="B70" s="34">
        <f>IF(N52&gt;0,ROUND(SUM(B61:D61)/$N52,4),0)</f>
        <v>0</v>
      </c>
      <c r="C70" s="20" t="str">
        <f>IF(B70&gt;=F60,"Acceptable","Check")</f>
        <v>Check</v>
      </c>
      <c r="G70" s="34">
        <f>IF(N52&gt;0,ROUND(SUM(G61:J61)/$N52,4),0)</f>
        <v>0</v>
      </c>
      <c r="H70" s="20" t="str">
        <f>IF(G70&gt;=K60,"Acceptable","Check")</f>
        <v>Check</v>
      </c>
    </row>
    <row r="71" spans="1:15" ht="15" hidden="1" customHeight="1" x14ac:dyDescent="0.25">
      <c r="A71" s="35" t="s">
        <v>176</v>
      </c>
      <c r="B71" s="34">
        <f>+B55+C55+D55</f>
        <v>0</v>
      </c>
      <c r="C71" s="20" t="str">
        <f>IF(B71&gt;=F60,"Acceptable","Check")</f>
        <v>Check</v>
      </c>
      <c r="G71" s="34">
        <f>+G55+H55+I55+J55</f>
        <v>0</v>
      </c>
      <c r="H71" s="20" t="str">
        <f>IF(G71&gt;=K60,"Acceptable","Check")</f>
        <v>Check</v>
      </c>
    </row>
    <row r="72" spans="1:15" ht="15" customHeight="1" thickBot="1" x14ac:dyDescent="0.3"/>
    <row r="73" spans="1:15" ht="15" customHeight="1" x14ac:dyDescent="0.25">
      <c r="A73" s="103" t="s">
        <v>7</v>
      </c>
      <c r="B73" s="100" t="s">
        <v>1</v>
      </c>
      <c r="C73" s="100"/>
      <c r="D73" s="100"/>
      <c r="E73" s="100"/>
      <c r="F73" s="78"/>
      <c r="G73" s="100" t="s">
        <v>2</v>
      </c>
      <c r="H73" s="100"/>
      <c r="I73" s="100"/>
      <c r="J73" s="100"/>
      <c r="K73" s="78"/>
      <c r="L73" s="100" t="s">
        <v>3</v>
      </c>
      <c r="M73" s="100"/>
      <c r="N73" s="101" t="s">
        <v>4</v>
      </c>
      <c r="O73" s="105" t="s">
        <v>146</v>
      </c>
    </row>
    <row r="74" spans="1:15" ht="15" customHeight="1" x14ac:dyDescent="0.25">
      <c r="A74" s="104"/>
      <c r="B74" s="79" t="s">
        <v>10</v>
      </c>
      <c r="C74" s="80" t="s">
        <v>14</v>
      </c>
      <c r="D74" s="80" t="s">
        <v>18</v>
      </c>
      <c r="E74" s="80" t="s">
        <v>25</v>
      </c>
      <c r="F74" s="80" t="s">
        <v>167</v>
      </c>
      <c r="G74" s="81" t="s">
        <v>12</v>
      </c>
      <c r="H74" s="80" t="s">
        <v>16</v>
      </c>
      <c r="I74" s="80" t="s">
        <v>21</v>
      </c>
      <c r="J74" s="80" t="s">
        <v>28</v>
      </c>
      <c r="K74" s="80" t="s">
        <v>167</v>
      </c>
      <c r="L74" s="80" t="s">
        <v>1</v>
      </c>
      <c r="M74" s="80" t="s">
        <v>2</v>
      </c>
      <c r="N74" s="102"/>
      <c r="O74" s="106"/>
    </row>
    <row r="75" spans="1:15" ht="15" customHeight="1" x14ac:dyDescent="0.25">
      <c r="A75" s="71" t="s">
        <v>192</v>
      </c>
      <c r="B75" s="22"/>
      <c r="C75" s="22"/>
      <c r="D75" s="22"/>
      <c r="E75" s="22"/>
      <c r="F75" s="22">
        <f>SUM(B75:E75)</f>
        <v>0</v>
      </c>
      <c r="G75" s="22"/>
      <c r="H75" s="22"/>
      <c r="I75" s="22"/>
      <c r="J75" s="22"/>
      <c r="K75" s="22">
        <f>SUM(G75:J75)</f>
        <v>0</v>
      </c>
      <c r="L75" s="22"/>
      <c r="M75" s="22"/>
      <c r="N75" s="59">
        <f>+K75+L75+M75+F75</f>
        <v>0</v>
      </c>
      <c r="O75" s="23"/>
    </row>
    <row r="76" spans="1:15" ht="15" hidden="1" customHeight="1" x14ac:dyDescent="0.25">
      <c r="A76" s="71" t="s">
        <v>193</v>
      </c>
      <c r="B76" s="38"/>
      <c r="C76" s="38"/>
      <c r="D76" s="38"/>
      <c r="E76" s="38"/>
      <c r="F76" s="22">
        <f>SUM(B76:E76)</f>
        <v>0</v>
      </c>
      <c r="G76" s="38"/>
      <c r="H76" s="38"/>
      <c r="I76" s="38"/>
      <c r="J76" s="38"/>
      <c r="K76" s="22">
        <f>SUM(G76:J76)</f>
        <v>0</v>
      </c>
      <c r="L76" s="38"/>
      <c r="M76" s="38"/>
      <c r="N76" s="59">
        <f>+K76+L76+M76+F76</f>
        <v>0</v>
      </c>
      <c r="O76" s="23"/>
    </row>
    <row r="77" spans="1:15" ht="15" customHeight="1" x14ac:dyDescent="0.25">
      <c r="A77" s="71" t="s">
        <v>194</v>
      </c>
      <c r="B77" s="24">
        <f>IF($N75&gt;0,ROUND(B75/$N75,5),0)</f>
        <v>0</v>
      </c>
      <c r="C77" s="24">
        <f t="shared" ref="C77:E77" si="98">IF($N75&gt;0,ROUND(C75/$N75,5),0)</f>
        <v>0</v>
      </c>
      <c r="D77" s="24">
        <f t="shared" si="98"/>
        <v>0</v>
      </c>
      <c r="E77" s="24">
        <f t="shared" si="98"/>
        <v>0</v>
      </c>
      <c r="F77" s="24">
        <f>SUM(B77:E77)</f>
        <v>0</v>
      </c>
      <c r="G77" s="24">
        <f t="shared" ref="G77:J77" si="99">IF($N75&gt;0,ROUND(G75/$N75,5),0)</f>
        <v>0</v>
      </c>
      <c r="H77" s="24">
        <f t="shared" si="99"/>
        <v>0</v>
      </c>
      <c r="I77" s="24">
        <f t="shared" si="99"/>
        <v>0</v>
      </c>
      <c r="J77" s="24">
        <f t="shared" si="99"/>
        <v>0</v>
      </c>
      <c r="K77" s="24">
        <f t="shared" ref="K77:K78" si="100">SUM(G77:J77)</f>
        <v>0</v>
      </c>
      <c r="L77" s="24">
        <f t="shared" ref="L77:M77" si="101">IF($N75&gt;0,ROUND(L75/$N75,5),0)</f>
        <v>0</v>
      </c>
      <c r="M77" s="24">
        <f t="shared" si="101"/>
        <v>0</v>
      </c>
      <c r="N77" s="60">
        <f t="shared" ref="N77:N78" si="102">+K77+L77+M77+F77</f>
        <v>0</v>
      </c>
      <c r="O77" s="51"/>
    </row>
    <row r="78" spans="1:15" ht="15" customHeight="1" x14ac:dyDescent="0.25">
      <c r="A78" s="71" t="s">
        <v>197</v>
      </c>
      <c r="B78" s="24">
        <f>IF($N76&gt;0,ROUND(B76/$N76,5),0)</f>
        <v>0</v>
      </c>
      <c r="C78" s="24">
        <f t="shared" ref="C78:E78" si="103">IF($N76&gt;0,ROUND(C76/$N76,5),0)</f>
        <v>0</v>
      </c>
      <c r="D78" s="24">
        <f t="shared" si="103"/>
        <v>0</v>
      </c>
      <c r="E78" s="24">
        <f t="shared" si="103"/>
        <v>0</v>
      </c>
      <c r="F78" s="24">
        <f>SUM(B78:E78)</f>
        <v>0</v>
      </c>
      <c r="G78" s="24">
        <f t="shared" ref="G78:J78" si="104">IF($N76&gt;0,ROUND(G76/$N76,5),0)</f>
        <v>0</v>
      </c>
      <c r="H78" s="24">
        <f t="shared" si="104"/>
        <v>0</v>
      </c>
      <c r="I78" s="24">
        <f t="shared" si="104"/>
        <v>0</v>
      </c>
      <c r="J78" s="24">
        <f t="shared" si="104"/>
        <v>0</v>
      </c>
      <c r="K78" s="24">
        <f t="shared" si="100"/>
        <v>0</v>
      </c>
      <c r="L78" s="24">
        <f t="shared" ref="L78:M78" si="105">IF($N76&gt;0,ROUND(L76/$N76,5),0)</f>
        <v>0</v>
      </c>
      <c r="M78" s="24">
        <f t="shared" si="105"/>
        <v>0</v>
      </c>
      <c r="N78" s="60">
        <f t="shared" si="102"/>
        <v>0</v>
      </c>
      <c r="O78" s="51"/>
    </row>
    <row r="79" spans="1:15" ht="15" customHeight="1" x14ac:dyDescent="0.25">
      <c r="A79" s="72" t="s">
        <v>227</v>
      </c>
      <c r="B79" s="25">
        <f>IFERROR(VLOOKUP($B$1,EAP!$A$4:$I$14,2,FALSE),0)</f>
        <v>0.435</v>
      </c>
      <c r="C79" s="25">
        <f>IFERROR(VLOOKUP($B$1,EAP!$A$4:$I$14,3,FALSE),0)</f>
        <v>4.5999999999999999E-2</v>
      </c>
      <c r="D79" s="25">
        <f>IFERROR(VLOOKUP($B$1,EAP!$A$4:$I$14,4,FALSE),0)</f>
        <v>1.7000000000000001E-2</v>
      </c>
      <c r="E79" s="25">
        <f>IFERROR(VLOOKUP($B$1,EAP!$A$4:$I$14,5,FALSE),0)</f>
        <v>4.1000000000000002E-2</v>
      </c>
      <c r="F79" s="25">
        <f t="shared" ref="F79:F81" si="106">SUM(B79:E79)</f>
        <v>0.53900000000000003</v>
      </c>
      <c r="G79" s="25">
        <f>IFERROR(VLOOKUP($B$1,EAP!$A$4:$I$14,6,FALSE),0)</f>
        <v>0.375</v>
      </c>
      <c r="H79" s="25">
        <f>IFERROR(VLOOKUP($B$1,EAP!$A$4:$I$14,7,FALSE),0)</f>
        <v>4.2000000000000003E-2</v>
      </c>
      <c r="I79" s="25">
        <f>IFERROR(VLOOKUP($B$1,EAP!$A$4:$I$14,8,FALSE),0)</f>
        <v>0.01</v>
      </c>
      <c r="J79" s="25">
        <f>IFERROR(VLOOKUP($B$1,EAP!$A$4:$I$14,9,FALSE),0)</f>
        <v>3.4000000000000002E-2</v>
      </c>
      <c r="K79" s="25">
        <f t="shared" ref="K79:K82" si="107">SUM(G79:J79)</f>
        <v>0.46099999999999997</v>
      </c>
      <c r="L79" s="25">
        <f>IFERROR(VLOOKUP($B$1,EAP!$A$4:$I$14,12,FALSE),0)</f>
        <v>0</v>
      </c>
      <c r="M79" s="25">
        <f>IFERROR(VLOOKUP($B$1,EAP!$A$4:$I$14,12,FALSE),0)</f>
        <v>0</v>
      </c>
      <c r="N79" s="61">
        <f t="shared" ref="N79:N80" si="108">+K79+L79+M79+F79</f>
        <v>1</v>
      </c>
      <c r="O79" s="52"/>
    </row>
    <row r="80" spans="1:15" ht="15" hidden="1" customHeight="1" x14ac:dyDescent="0.25">
      <c r="A80" s="73" t="s">
        <v>172</v>
      </c>
      <c r="B80" s="26">
        <f>ROUND(B79/$O$11,5)</f>
        <v>0.4536</v>
      </c>
      <c r="C80" s="26">
        <f t="shared" ref="C80" si="109">ROUND(C79/$O$11,5)</f>
        <v>4.7969999999999999E-2</v>
      </c>
      <c r="D80" s="26">
        <f t="shared" ref="D80" si="110">ROUND(D79/$O$11,5)</f>
        <v>1.7729999999999999E-2</v>
      </c>
      <c r="E80" s="26"/>
      <c r="F80" s="26">
        <f t="shared" si="106"/>
        <v>0.51929999999999998</v>
      </c>
      <c r="G80" s="26">
        <f t="shared" ref="G80" si="111">ROUND(G79/$O$11,5)</f>
        <v>0.39102999999999999</v>
      </c>
      <c r="H80" s="26">
        <f t="shared" ref="H80" si="112">ROUND(H79/$O$11,5)</f>
        <v>4.3799999999999999E-2</v>
      </c>
      <c r="I80" s="26">
        <f t="shared" ref="I80" si="113">ROUND(I79/$O$11,5)</f>
        <v>1.043E-2</v>
      </c>
      <c r="J80" s="26">
        <f t="shared" ref="J80" si="114">ROUND(J79/$O$11,5)</f>
        <v>3.5450000000000002E-2</v>
      </c>
      <c r="K80" s="26">
        <f t="shared" si="107"/>
        <v>0.48070999999999997</v>
      </c>
      <c r="L80" s="26"/>
      <c r="M80" s="26"/>
      <c r="N80" s="62">
        <f t="shared" si="108"/>
        <v>1.0000100000000001</v>
      </c>
      <c r="O80" s="53">
        <f>B79+C79+D79+G79+H79+I79+J79</f>
        <v>0.95900000000000007</v>
      </c>
    </row>
    <row r="81" spans="1:15" ht="15" hidden="1" customHeight="1" x14ac:dyDescent="0.25">
      <c r="A81" s="73" t="s">
        <v>168</v>
      </c>
      <c r="B81" s="26">
        <f>B80/SUM($B$11:$D$11)</f>
        <v>0.87348353552859626</v>
      </c>
      <c r="C81" s="26">
        <f t="shared" ref="C81" si="115">C80/SUM($B$11:$D$11)</f>
        <v>9.2374350086655108E-2</v>
      </c>
      <c r="D81" s="26">
        <f t="shared" ref="D81" si="116">D80/SUM($B$11:$D$11)</f>
        <v>3.4142114384748699E-2</v>
      </c>
      <c r="E81" s="26"/>
      <c r="F81" s="26">
        <f t="shared" si="106"/>
        <v>1</v>
      </c>
      <c r="G81" s="26"/>
      <c r="H81" s="26"/>
      <c r="I81" s="26"/>
      <c r="J81" s="26"/>
      <c r="K81" s="26"/>
      <c r="L81" s="26"/>
      <c r="M81" s="26"/>
      <c r="N81" s="62"/>
      <c r="O81" s="53"/>
    </row>
    <row r="82" spans="1:15" ht="15" hidden="1" customHeight="1" x14ac:dyDescent="0.25">
      <c r="A82" s="73" t="s">
        <v>169</v>
      </c>
      <c r="B82" s="26"/>
      <c r="C82" s="26"/>
      <c r="D82" s="26"/>
      <c r="E82" s="26"/>
      <c r="F82" s="26"/>
      <c r="G82" s="26">
        <f>G80/SUM($G$11:$J$11)</f>
        <v>0.81344261613030733</v>
      </c>
      <c r="H82" s="26">
        <f t="shared" ref="H82:J82" si="117">H80/SUM($G$11:$J$11)</f>
        <v>9.1115225395768759E-2</v>
      </c>
      <c r="I82" s="26">
        <f t="shared" si="117"/>
        <v>2.1697073079403384E-2</v>
      </c>
      <c r="J82" s="26">
        <f t="shared" si="117"/>
        <v>7.3745085394520613E-2</v>
      </c>
      <c r="K82" s="26">
        <f t="shared" si="107"/>
        <v>1</v>
      </c>
      <c r="L82" s="26"/>
      <c r="M82" s="26"/>
      <c r="N82" s="62"/>
      <c r="O82" s="53"/>
    </row>
    <row r="83" spans="1:15" ht="15" customHeight="1" x14ac:dyDescent="0.25">
      <c r="A83" s="74" t="s">
        <v>170</v>
      </c>
      <c r="B83" s="27">
        <f>+B81*$F$83</f>
        <v>0.42014558058925477</v>
      </c>
      <c r="C83" s="27">
        <f t="shared" ref="C83:D83" si="118">+C81*$F$83</f>
        <v>4.4432062391681106E-2</v>
      </c>
      <c r="D83" s="27">
        <f t="shared" si="118"/>
        <v>1.6422357019064124E-2</v>
      </c>
      <c r="E83" s="27"/>
      <c r="F83" s="27">
        <f>VLOOKUP($B$2,Sectoral!$A$6:$M$23,11,FALSE)</f>
        <v>0.48099999999999998</v>
      </c>
      <c r="G83" s="27">
        <f>$K$83*G82</f>
        <v>0.3749970460360717</v>
      </c>
      <c r="H83" s="27">
        <f t="shared" ref="H83:J83" si="119">$K$83*H82</f>
        <v>4.20041189074494E-2</v>
      </c>
      <c r="I83" s="27">
        <f t="shared" si="119"/>
        <v>1.000235068960496E-2</v>
      </c>
      <c r="J83" s="27">
        <f t="shared" si="119"/>
        <v>3.3996484366874004E-2</v>
      </c>
      <c r="K83" s="27">
        <f>VLOOKUP($B$2,Sectoral!$A$6:$M$23,12,FALSE)</f>
        <v>0.46100000000000002</v>
      </c>
      <c r="L83" s="27">
        <v>0</v>
      </c>
      <c r="M83" s="27">
        <v>0</v>
      </c>
      <c r="N83" s="63">
        <f t="shared" ref="N83" si="120">+K83+L83+M83+F83</f>
        <v>0.94199999999999995</v>
      </c>
      <c r="O83" s="54">
        <f>B83+C83+D83+G83+H83+I83+J83</f>
        <v>0.94200000000000006</v>
      </c>
    </row>
    <row r="84" spans="1:15" ht="15" customHeight="1" x14ac:dyDescent="0.25">
      <c r="A84" s="75" t="s">
        <v>195</v>
      </c>
      <c r="B84" s="28">
        <f>IF((B83*$N75)-FLOOR(B83*$N75,1)&lt;0.5,FLOOR(B83*$N75,1),CEILING(B83*$N75,1))</f>
        <v>0</v>
      </c>
      <c r="C84" s="28">
        <f t="shared" ref="C84:D84" si="121">IF((C83*$N75)-FLOOR(C83*$N75,1)&lt;0.5,FLOOR(C83*$N75,1),CEILING(C83*$N75,1))</f>
        <v>0</v>
      </c>
      <c r="D84" s="28">
        <f t="shared" si="121"/>
        <v>0</v>
      </c>
      <c r="E84" s="29">
        <v>0</v>
      </c>
      <c r="F84" s="28">
        <f>SUM(B84:E84)</f>
        <v>0</v>
      </c>
      <c r="G84" s="28">
        <f t="shared" ref="G84" si="122">IF((G83*$N75)-FLOOR(G83*$N75,1)&lt;0.5,FLOOR(G83*$N75,1),CEILING(G83*$N75,1))</f>
        <v>0</v>
      </c>
      <c r="H84" s="28">
        <f t="shared" ref="H84" si="123">IF((H83*$N75)-FLOOR(H83*$N75,1)&lt;0.5,FLOOR(H83*$N75,1),CEILING(H83*$N75,1))</f>
        <v>0</v>
      </c>
      <c r="I84" s="28">
        <f t="shared" ref="I84" si="124">IF((I83*$N75)-FLOOR(I83*$N75,1)&lt;0.5,FLOOR(I83*$N75,1),CEILING(I83*$N75,1))</f>
        <v>0</v>
      </c>
      <c r="J84" s="28">
        <f t="shared" ref="J84" si="125">IF((J83*$N75)-FLOOR(J83*$N75,1)&lt;0.5,FLOOR(J83*$N75,1),CEILING(J83*$N75,1))</f>
        <v>0</v>
      </c>
      <c r="K84" s="28">
        <f>SUM(G84:J84)</f>
        <v>0</v>
      </c>
      <c r="L84" s="28"/>
      <c r="M84" s="28"/>
      <c r="N84" s="64">
        <f>+F84+K84+L84+M84</f>
        <v>0</v>
      </c>
      <c r="O84" s="55"/>
    </row>
    <row r="85" spans="1:15" ht="15" customHeight="1" x14ac:dyDescent="0.25">
      <c r="A85" s="76" t="s">
        <v>198</v>
      </c>
      <c r="B85" s="19"/>
      <c r="C85" s="19"/>
      <c r="D85" s="19"/>
      <c r="E85" s="19"/>
      <c r="F85" s="22">
        <f t="shared" ref="F85:F89" si="126">SUM(B85:E85)</f>
        <v>0</v>
      </c>
      <c r="G85" s="19"/>
      <c r="H85" s="19"/>
      <c r="I85" s="19"/>
      <c r="J85" s="19"/>
      <c r="K85" s="22">
        <f t="shared" ref="K85:K89" si="127">SUM(G85:J85)</f>
        <v>0</v>
      </c>
      <c r="L85" s="19"/>
      <c r="M85" s="19"/>
      <c r="N85" s="59">
        <f t="shared" ref="N85:N89" si="128">+K85+L85+M85+F85</f>
        <v>0</v>
      </c>
      <c r="O85" s="55"/>
    </row>
    <row r="86" spans="1:15" ht="15" customHeight="1" x14ac:dyDescent="0.25">
      <c r="A86" s="76" t="s">
        <v>199</v>
      </c>
      <c r="B86" s="19"/>
      <c r="C86" s="19"/>
      <c r="D86" s="19"/>
      <c r="E86" s="19"/>
      <c r="F86" s="22">
        <f t="shared" si="126"/>
        <v>0</v>
      </c>
      <c r="G86" s="19"/>
      <c r="H86" s="19"/>
      <c r="I86" s="19"/>
      <c r="J86" s="19"/>
      <c r="K86" s="22">
        <f t="shared" si="127"/>
        <v>0</v>
      </c>
      <c r="L86" s="19"/>
      <c r="M86" s="19"/>
      <c r="N86" s="59">
        <f t="shared" si="128"/>
        <v>0</v>
      </c>
      <c r="O86" s="55"/>
    </row>
    <row r="87" spans="1:15" ht="15" customHeight="1" x14ac:dyDescent="0.25">
      <c r="A87" s="76" t="s">
        <v>200</v>
      </c>
      <c r="B87" s="19"/>
      <c r="C87" s="19"/>
      <c r="D87" s="19"/>
      <c r="E87" s="19"/>
      <c r="F87" s="22">
        <f t="shared" si="126"/>
        <v>0</v>
      </c>
      <c r="G87" s="19"/>
      <c r="H87" s="19"/>
      <c r="I87" s="19"/>
      <c r="J87" s="19"/>
      <c r="K87" s="22">
        <f t="shared" si="127"/>
        <v>0</v>
      </c>
      <c r="L87" s="19"/>
      <c r="M87" s="19"/>
      <c r="N87" s="59">
        <f t="shared" si="128"/>
        <v>0</v>
      </c>
      <c r="O87" s="55"/>
    </row>
    <row r="88" spans="1:15" ht="15" customHeight="1" x14ac:dyDescent="0.25">
      <c r="A88" s="76" t="s">
        <v>205</v>
      </c>
      <c r="B88" s="19"/>
      <c r="C88" s="19"/>
      <c r="D88" s="19"/>
      <c r="E88" s="19"/>
      <c r="F88" s="22">
        <f t="shared" si="126"/>
        <v>0</v>
      </c>
      <c r="G88" s="19"/>
      <c r="H88" s="19"/>
      <c r="I88" s="19"/>
      <c r="J88" s="19"/>
      <c r="K88" s="22">
        <f t="shared" si="127"/>
        <v>0</v>
      </c>
      <c r="L88" s="19"/>
      <c r="M88" s="19"/>
      <c r="N88" s="59">
        <f t="shared" si="128"/>
        <v>0</v>
      </c>
      <c r="O88" s="55"/>
    </row>
    <row r="89" spans="1:15" ht="15" customHeight="1" thickBot="1" x14ac:dyDescent="0.3">
      <c r="A89" s="77" t="s">
        <v>206</v>
      </c>
      <c r="B89" s="82">
        <f>B84</f>
        <v>0</v>
      </c>
      <c r="C89" s="82">
        <f t="shared" ref="C89:E89" si="129">C84</f>
        <v>0</v>
      </c>
      <c r="D89" s="82">
        <f t="shared" si="129"/>
        <v>0</v>
      </c>
      <c r="E89" s="82">
        <f t="shared" si="129"/>
        <v>0</v>
      </c>
      <c r="F89" s="65">
        <f t="shared" si="126"/>
        <v>0</v>
      </c>
      <c r="G89" s="82">
        <f>G84</f>
        <v>0</v>
      </c>
      <c r="H89" s="82">
        <f t="shared" ref="H89:J89" si="130">H84</f>
        <v>0</v>
      </c>
      <c r="I89" s="82">
        <f t="shared" si="130"/>
        <v>0</v>
      </c>
      <c r="J89" s="82">
        <f t="shared" si="130"/>
        <v>0</v>
      </c>
      <c r="K89" s="65">
        <f t="shared" si="127"/>
        <v>0</v>
      </c>
      <c r="L89" s="82">
        <f>L84</f>
        <v>0</v>
      </c>
      <c r="M89" s="82">
        <f>M84</f>
        <v>0</v>
      </c>
      <c r="N89" s="66">
        <f t="shared" si="128"/>
        <v>0</v>
      </c>
      <c r="O89" s="55"/>
    </row>
    <row r="90" spans="1:15" ht="15" hidden="1" customHeight="1" x14ac:dyDescent="0.25">
      <c r="A90" s="56" t="s">
        <v>174</v>
      </c>
      <c r="B90" s="57">
        <f>IF(B84&gt;B75,B84-B75,0)</f>
        <v>0</v>
      </c>
      <c r="C90" s="57">
        <f>IF(C84&gt;C75,C84-C75,0)</f>
        <v>0</v>
      </c>
      <c r="D90" s="57">
        <f>IF(D84&gt;D75,D84-D75,0)</f>
        <v>0</v>
      </c>
      <c r="E90" s="57">
        <f>IF(E84&gt;E75,E84-E75,0)</f>
        <v>0</v>
      </c>
      <c r="F90" s="57">
        <f>SUM(B90:E90)</f>
        <v>0</v>
      </c>
      <c r="G90" s="57">
        <f>IF(G84&gt;G75,G84-G75,0)</f>
        <v>0</v>
      </c>
      <c r="H90" s="57">
        <f>IF(H84&gt;H75,H84-H75,0)</f>
        <v>0</v>
      </c>
      <c r="I90" s="57">
        <f>IF(I84&gt;I75,I84-I75,0)</f>
        <v>0</v>
      </c>
      <c r="J90" s="57">
        <f>IF(J84&gt;J75,J84-J75,0)</f>
        <v>0</v>
      </c>
      <c r="K90" s="57">
        <f>SUM(G90:J90)</f>
        <v>0</v>
      </c>
      <c r="L90" s="57"/>
      <c r="M90" s="57"/>
      <c r="N90" s="58">
        <f t="shared" ref="N90:N91" si="131">+F90+K90+L90+M90</f>
        <v>0</v>
      </c>
      <c r="O90" s="37"/>
    </row>
    <row r="91" spans="1:15" ht="15" hidden="1" customHeight="1" x14ac:dyDescent="0.25">
      <c r="A91" s="31" t="s">
        <v>173</v>
      </c>
      <c r="B91" s="32">
        <f>IF(B84&gt;B76,B84-B76,0)</f>
        <v>0</v>
      </c>
      <c r="C91" s="32">
        <f t="shared" ref="C91:E91" si="132">IF(C84&gt;C76,C84-C76,0)</f>
        <v>0</v>
      </c>
      <c r="D91" s="32">
        <f t="shared" si="132"/>
        <v>0</v>
      </c>
      <c r="E91" s="32">
        <f t="shared" si="132"/>
        <v>0</v>
      </c>
      <c r="F91" s="32">
        <f>SUM(B91:E91)</f>
        <v>0</v>
      </c>
      <c r="G91" s="32">
        <f t="shared" ref="G91:J91" si="133">IF(G84&gt;G76,G84-G76,0)</f>
        <v>0</v>
      </c>
      <c r="H91" s="32">
        <f t="shared" si="133"/>
        <v>0</v>
      </c>
      <c r="I91" s="32">
        <f t="shared" si="133"/>
        <v>0</v>
      </c>
      <c r="J91" s="32">
        <f t="shared" si="133"/>
        <v>0</v>
      </c>
      <c r="K91" s="32">
        <f>SUM(G91:J91)</f>
        <v>0</v>
      </c>
      <c r="L91" s="32"/>
      <c r="M91" s="32"/>
      <c r="N91" s="33">
        <f t="shared" si="131"/>
        <v>0</v>
      </c>
      <c r="O91" s="37"/>
    </row>
    <row r="92" spans="1:15" ht="15" hidden="1" customHeight="1" x14ac:dyDescent="0.25">
      <c r="A92" s="19" t="s">
        <v>171</v>
      </c>
      <c r="F92" s="34">
        <f>IF($N75&gt;0,ROUND(F84/$N75,4),0)</f>
        <v>0</v>
      </c>
      <c r="K92" s="34">
        <f>IF($N75&gt;0,ROUND(K84/$N75,4),0)</f>
        <v>0</v>
      </c>
      <c r="N92" s="34">
        <f>+K92+F92</f>
        <v>0</v>
      </c>
    </row>
    <row r="93" spans="1:15" ht="15" hidden="1" customHeight="1" x14ac:dyDescent="0.25">
      <c r="A93" s="35" t="s">
        <v>175</v>
      </c>
      <c r="B93" s="34">
        <f>IF(N75&gt;0,ROUND(SUM(B84:D84)/$N75,4),0)</f>
        <v>0</v>
      </c>
      <c r="C93" s="20" t="str">
        <f>IF(B93&gt;=F83,"Acceptable","Check")</f>
        <v>Check</v>
      </c>
      <c r="G93" s="34">
        <f>IF(N75&gt;0,ROUND(SUM(G84:J84)/$N75,4),0)</f>
        <v>0</v>
      </c>
      <c r="H93" s="20" t="str">
        <f>IF(G93&gt;=K83,"Acceptable","Check")</f>
        <v>Check</v>
      </c>
    </row>
    <row r="94" spans="1:15" ht="15" hidden="1" customHeight="1" x14ac:dyDescent="0.25">
      <c r="A94" s="35" t="s">
        <v>176</v>
      </c>
      <c r="B94" s="34">
        <f>+B78+C78+D78</f>
        <v>0</v>
      </c>
      <c r="C94" s="20" t="str">
        <f>IF(B94&gt;=F83,"Acceptable","Check")</f>
        <v>Check</v>
      </c>
      <c r="G94" s="34">
        <f>+G78+H78+I78+J78</f>
        <v>0</v>
      </c>
      <c r="H94" s="20" t="str">
        <f>IF(G94&gt;=K83,"Acceptable","Check")</f>
        <v>Check</v>
      </c>
    </row>
    <row r="95" spans="1:15" hidden="1" x14ac:dyDescent="0.25"/>
    <row r="96" spans="1:15" ht="14.25" thickBot="1" x14ac:dyDescent="0.3"/>
    <row r="97" spans="1:14" ht="15" x14ac:dyDescent="0.25">
      <c r="A97" s="103" t="s">
        <v>204</v>
      </c>
      <c r="B97" s="100" t="s">
        <v>1</v>
      </c>
      <c r="C97" s="100"/>
      <c r="D97" s="100"/>
      <c r="E97" s="100"/>
      <c r="F97" s="78"/>
      <c r="G97" s="100" t="s">
        <v>2</v>
      </c>
      <c r="H97" s="100"/>
      <c r="I97" s="100"/>
      <c r="J97" s="100"/>
      <c r="K97" s="78"/>
      <c r="L97" s="100" t="s">
        <v>3</v>
      </c>
      <c r="M97" s="100"/>
      <c r="N97" s="101" t="s">
        <v>4</v>
      </c>
    </row>
    <row r="98" spans="1:14" ht="15" x14ac:dyDescent="0.25">
      <c r="A98" s="104"/>
      <c r="B98" s="79" t="s">
        <v>10</v>
      </c>
      <c r="C98" s="80" t="s">
        <v>14</v>
      </c>
      <c r="D98" s="80" t="s">
        <v>18</v>
      </c>
      <c r="E98" s="80" t="s">
        <v>25</v>
      </c>
      <c r="F98" s="80" t="s">
        <v>167</v>
      </c>
      <c r="G98" s="81" t="s">
        <v>12</v>
      </c>
      <c r="H98" s="80" t="s">
        <v>16</v>
      </c>
      <c r="I98" s="80" t="s">
        <v>21</v>
      </c>
      <c r="J98" s="80" t="s">
        <v>28</v>
      </c>
      <c r="K98" s="80" t="s">
        <v>167</v>
      </c>
      <c r="L98" s="80" t="s">
        <v>1</v>
      </c>
      <c r="M98" s="80" t="s">
        <v>2</v>
      </c>
      <c r="N98" s="102"/>
    </row>
    <row r="99" spans="1:14" ht="15" x14ac:dyDescent="0.25">
      <c r="A99" s="71" t="s">
        <v>192</v>
      </c>
      <c r="B99" s="22"/>
      <c r="C99" s="22"/>
      <c r="D99" s="22"/>
      <c r="E99" s="22"/>
      <c r="F99" s="22">
        <f>SUM(B99:E99)</f>
        <v>0</v>
      </c>
      <c r="G99" s="22"/>
      <c r="H99" s="22"/>
      <c r="I99" s="22"/>
      <c r="J99" s="22"/>
      <c r="K99" s="22">
        <f>SUM(G99:J99)</f>
        <v>0</v>
      </c>
      <c r="L99" s="22"/>
      <c r="M99" s="22"/>
      <c r="N99" s="59">
        <f>+K99+L99+M99+F99</f>
        <v>0</v>
      </c>
    </row>
    <row r="100" spans="1:14" ht="15" hidden="1" x14ac:dyDescent="0.25">
      <c r="A100" s="71" t="s">
        <v>193</v>
      </c>
      <c r="B100" s="38"/>
      <c r="C100" s="38"/>
      <c r="D100" s="38"/>
      <c r="E100" s="38"/>
      <c r="F100" s="22">
        <f>SUM(B100:E100)</f>
        <v>0</v>
      </c>
      <c r="G100" s="38"/>
      <c r="H100" s="38"/>
      <c r="I100" s="38"/>
      <c r="J100" s="38"/>
      <c r="K100" s="22">
        <f>SUM(G100:J100)</f>
        <v>0</v>
      </c>
      <c r="L100" s="38"/>
      <c r="M100" s="38"/>
      <c r="N100" s="59">
        <f>+K100+L100+M100+F100</f>
        <v>0</v>
      </c>
    </row>
    <row r="101" spans="1:14" ht="15" x14ac:dyDescent="0.25">
      <c r="A101" s="71" t="s">
        <v>194</v>
      </c>
      <c r="B101" s="24">
        <f>IF($N99&gt;0,ROUND(B99/$N99,5),0)</f>
        <v>0</v>
      </c>
      <c r="C101" s="24">
        <f t="shared" ref="C101:E101" si="134">IF($N99&gt;0,ROUND(C99/$N99,5),0)</f>
        <v>0</v>
      </c>
      <c r="D101" s="24">
        <f t="shared" si="134"/>
        <v>0</v>
      </c>
      <c r="E101" s="24">
        <f t="shared" si="134"/>
        <v>0</v>
      </c>
      <c r="F101" s="24">
        <f>SUM(B101:E101)</f>
        <v>0</v>
      </c>
      <c r="G101" s="24">
        <f t="shared" ref="G101:J101" si="135">IF($N99&gt;0,ROUND(G99/$N99,5),0)</f>
        <v>0</v>
      </c>
      <c r="H101" s="24">
        <f t="shared" si="135"/>
        <v>0</v>
      </c>
      <c r="I101" s="24">
        <f t="shared" si="135"/>
        <v>0</v>
      </c>
      <c r="J101" s="24">
        <f t="shared" si="135"/>
        <v>0</v>
      </c>
      <c r="K101" s="24">
        <f t="shared" ref="K101:K102" si="136">SUM(G101:J101)</f>
        <v>0</v>
      </c>
      <c r="L101" s="24">
        <f t="shared" ref="L101:M101" si="137">IF($N99&gt;0,ROUND(L99/$N99,5),0)</f>
        <v>0</v>
      </c>
      <c r="M101" s="24">
        <f t="shared" si="137"/>
        <v>0</v>
      </c>
      <c r="N101" s="60">
        <f t="shared" ref="N101:N104" si="138">+K101+L101+M101+F101</f>
        <v>0</v>
      </c>
    </row>
    <row r="102" spans="1:14" ht="15" x14ac:dyDescent="0.25">
      <c r="A102" s="71" t="s">
        <v>197</v>
      </c>
      <c r="B102" s="24">
        <f>IF($N100&gt;0,ROUND(B100/$N100,5),0)</f>
        <v>0</v>
      </c>
      <c r="C102" s="24">
        <f t="shared" ref="C102:E102" si="139">IF($N100&gt;0,ROUND(C100/$N100,5),0)</f>
        <v>0</v>
      </c>
      <c r="D102" s="24">
        <f t="shared" si="139"/>
        <v>0</v>
      </c>
      <c r="E102" s="24">
        <f t="shared" si="139"/>
        <v>0</v>
      </c>
      <c r="F102" s="24">
        <f>SUM(B102:E102)</f>
        <v>0</v>
      </c>
      <c r="G102" s="24">
        <f t="shared" ref="G102:J102" si="140">IF($N100&gt;0,ROUND(G100/$N100,5),0)</f>
        <v>0</v>
      </c>
      <c r="H102" s="24">
        <f t="shared" si="140"/>
        <v>0</v>
      </c>
      <c r="I102" s="24">
        <f t="shared" si="140"/>
        <v>0</v>
      </c>
      <c r="J102" s="24">
        <f t="shared" si="140"/>
        <v>0</v>
      </c>
      <c r="K102" s="24">
        <f t="shared" si="136"/>
        <v>0</v>
      </c>
      <c r="L102" s="24">
        <f t="shared" ref="L102:M102" si="141">IF($N100&gt;0,ROUND(L100/$N100,5),0)</f>
        <v>0</v>
      </c>
      <c r="M102" s="24">
        <f t="shared" si="141"/>
        <v>0</v>
      </c>
      <c r="N102" s="60">
        <f t="shared" si="138"/>
        <v>0</v>
      </c>
    </row>
    <row r="103" spans="1:14" ht="15" x14ac:dyDescent="0.25">
      <c r="A103" s="72" t="s">
        <v>227</v>
      </c>
      <c r="B103" s="25">
        <f>IFERROR(VLOOKUP($B$1,EAP!$A$4:$I$14,2,FALSE),0)</f>
        <v>0.435</v>
      </c>
      <c r="C103" s="25">
        <f>IFERROR(VLOOKUP($B$1,EAP!$A$4:$I$14,3,FALSE),0)</f>
        <v>4.5999999999999999E-2</v>
      </c>
      <c r="D103" s="25">
        <f>IFERROR(VLOOKUP($B$1,EAP!$A$4:$I$14,4,FALSE),0)</f>
        <v>1.7000000000000001E-2</v>
      </c>
      <c r="E103" s="25">
        <f>IFERROR(VLOOKUP($B$1,EAP!$A$4:$I$14,5,FALSE),0)</f>
        <v>4.1000000000000002E-2</v>
      </c>
      <c r="F103" s="25">
        <f t="shared" ref="F103:F105" si="142">SUM(B103:E103)</f>
        <v>0.53900000000000003</v>
      </c>
      <c r="G103" s="25">
        <f>IFERROR(VLOOKUP($B$1,EAP!$A$4:$I$14,6,FALSE),0)</f>
        <v>0.375</v>
      </c>
      <c r="H103" s="25">
        <f>IFERROR(VLOOKUP($B$1,EAP!$A$4:$I$14,7,FALSE),0)</f>
        <v>4.2000000000000003E-2</v>
      </c>
      <c r="I103" s="25">
        <f>IFERROR(VLOOKUP($B$1,EAP!$A$4:$I$14,8,FALSE),0)</f>
        <v>0.01</v>
      </c>
      <c r="J103" s="25">
        <f>IFERROR(VLOOKUP($B$1,EAP!$A$4:$I$14,9,FALSE),0)</f>
        <v>3.4000000000000002E-2</v>
      </c>
      <c r="K103" s="25">
        <f t="shared" ref="K103:K104" si="143">SUM(G103:J103)</f>
        <v>0.46099999999999997</v>
      </c>
      <c r="L103" s="25">
        <f>IFERROR(VLOOKUP($B$1,EAP!$A$4:$I$14,12,FALSE),0)</f>
        <v>0</v>
      </c>
      <c r="M103" s="25">
        <f>IFERROR(VLOOKUP($B$1,EAP!$A$4:$I$14,12,FALSE),0)</f>
        <v>0</v>
      </c>
      <c r="N103" s="61">
        <f t="shared" si="138"/>
        <v>1</v>
      </c>
    </row>
    <row r="104" spans="1:14" ht="15" hidden="1" x14ac:dyDescent="0.25">
      <c r="A104" s="73" t="s">
        <v>172</v>
      </c>
      <c r="B104" s="26">
        <f>ROUND(B103/$O$11,5)</f>
        <v>0.4536</v>
      </c>
      <c r="C104" s="26">
        <f t="shared" ref="C104:D104" si="144">ROUND(C103/$O$11,5)</f>
        <v>4.7969999999999999E-2</v>
      </c>
      <c r="D104" s="26">
        <f t="shared" si="144"/>
        <v>1.7729999999999999E-2</v>
      </c>
      <c r="E104" s="26"/>
      <c r="F104" s="26">
        <f t="shared" si="142"/>
        <v>0.51929999999999998</v>
      </c>
      <c r="G104" s="26">
        <f t="shared" ref="G104:J104" si="145">ROUND(G103/$O$11,5)</f>
        <v>0.39102999999999999</v>
      </c>
      <c r="H104" s="26">
        <f t="shared" si="145"/>
        <v>4.3799999999999999E-2</v>
      </c>
      <c r="I104" s="26">
        <f t="shared" si="145"/>
        <v>1.043E-2</v>
      </c>
      <c r="J104" s="26">
        <f t="shared" si="145"/>
        <v>3.5450000000000002E-2</v>
      </c>
      <c r="K104" s="26">
        <f t="shared" si="143"/>
        <v>0.48070999999999997</v>
      </c>
      <c r="L104" s="26"/>
      <c r="M104" s="26"/>
      <c r="N104" s="62">
        <f t="shared" si="138"/>
        <v>1.0000100000000001</v>
      </c>
    </row>
    <row r="105" spans="1:14" ht="15" hidden="1" x14ac:dyDescent="0.25">
      <c r="A105" s="73" t="s">
        <v>168</v>
      </c>
      <c r="B105" s="26">
        <f>B104/SUM($B$11:$D$11)</f>
        <v>0.87348353552859626</v>
      </c>
      <c r="C105" s="26">
        <f t="shared" ref="C105" si="146">C104/SUM($B$11:$D$11)</f>
        <v>9.2374350086655108E-2</v>
      </c>
      <c r="D105" s="26">
        <f t="shared" ref="D105" si="147">D104/SUM($B$11:$D$11)</f>
        <v>3.4142114384748699E-2</v>
      </c>
      <c r="E105" s="26"/>
      <c r="F105" s="26">
        <f t="shared" si="142"/>
        <v>1</v>
      </c>
      <c r="G105" s="26"/>
      <c r="H105" s="26"/>
      <c r="I105" s="26"/>
      <c r="J105" s="26"/>
      <c r="K105" s="26"/>
      <c r="L105" s="26"/>
      <c r="M105" s="26"/>
      <c r="N105" s="62"/>
    </row>
    <row r="106" spans="1:14" ht="15" hidden="1" x14ac:dyDescent="0.25">
      <c r="A106" s="73" t="s">
        <v>169</v>
      </c>
      <c r="B106" s="26"/>
      <c r="C106" s="26"/>
      <c r="D106" s="26"/>
      <c r="E106" s="26"/>
      <c r="F106" s="26"/>
      <c r="G106" s="26">
        <f>G104/SUM($G$11:$J$11)</f>
        <v>0.81344261613030733</v>
      </c>
      <c r="H106" s="26">
        <f t="shared" ref="H106:J106" si="148">H104/SUM($G$11:$J$11)</f>
        <v>9.1115225395768759E-2</v>
      </c>
      <c r="I106" s="26">
        <f t="shared" si="148"/>
        <v>2.1697073079403384E-2</v>
      </c>
      <c r="J106" s="26">
        <f t="shared" si="148"/>
        <v>7.3745085394520613E-2</v>
      </c>
      <c r="K106" s="26">
        <f t="shared" ref="K106" si="149">SUM(G106:J106)</f>
        <v>1</v>
      </c>
      <c r="L106" s="26"/>
      <c r="M106" s="26"/>
      <c r="N106" s="62"/>
    </row>
    <row r="107" spans="1:14" ht="15" x14ac:dyDescent="0.25">
      <c r="A107" s="74" t="s">
        <v>170</v>
      </c>
      <c r="B107" s="27">
        <f>B103</f>
        <v>0.435</v>
      </c>
      <c r="C107" s="27">
        <f t="shared" ref="C107:K107" si="150">C103</f>
        <v>4.5999999999999999E-2</v>
      </c>
      <c r="D107" s="27">
        <f t="shared" si="150"/>
        <v>1.7000000000000001E-2</v>
      </c>
      <c r="E107" s="27">
        <f t="shared" si="150"/>
        <v>4.1000000000000002E-2</v>
      </c>
      <c r="F107" s="27">
        <f t="shared" si="150"/>
        <v>0.53900000000000003</v>
      </c>
      <c r="G107" s="27">
        <f t="shared" si="150"/>
        <v>0.375</v>
      </c>
      <c r="H107" s="27">
        <f t="shared" si="150"/>
        <v>4.2000000000000003E-2</v>
      </c>
      <c r="I107" s="27">
        <f t="shared" si="150"/>
        <v>0.01</v>
      </c>
      <c r="J107" s="27">
        <f t="shared" si="150"/>
        <v>3.4000000000000002E-2</v>
      </c>
      <c r="K107" s="27">
        <f t="shared" si="150"/>
        <v>0.46099999999999997</v>
      </c>
      <c r="L107" s="27">
        <v>0</v>
      </c>
      <c r="M107" s="27">
        <v>0</v>
      </c>
      <c r="N107" s="63">
        <f t="shared" ref="N107" si="151">+K107+L107+M107+F107</f>
        <v>1</v>
      </c>
    </row>
    <row r="108" spans="1:14" ht="15" x14ac:dyDescent="0.25">
      <c r="A108" s="75" t="s">
        <v>195</v>
      </c>
      <c r="B108" s="28">
        <f>IF((B107*$N99)-FLOOR(B107*$N99,1)&lt;0.5,FLOOR(B107*$N99,1),CEILING(B107*$N99,1))</f>
        <v>0</v>
      </c>
      <c r="C108" s="28">
        <f t="shared" ref="C108:D108" si="152">IF((C107*$N99)-FLOOR(C107*$N99,1)&lt;0.5,FLOOR(C107*$N99,1),CEILING(C107*$N99,1))</f>
        <v>0</v>
      </c>
      <c r="D108" s="28">
        <f t="shared" si="152"/>
        <v>0</v>
      </c>
      <c r="E108" s="28">
        <v>0</v>
      </c>
      <c r="F108" s="28">
        <f>SUM(B108:E108)</f>
        <v>0</v>
      </c>
      <c r="G108" s="28">
        <f t="shared" ref="G108:J108" si="153">IF((G107*$N99)-FLOOR(G107*$N99,1)&lt;0.5,FLOOR(G107*$N99,1),CEILING(G107*$N99,1))</f>
        <v>0</v>
      </c>
      <c r="H108" s="28">
        <f t="shared" si="153"/>
        <v>0</v>
      </c>
      <c r="I108" s="28">
        <f t="shared" si="153"/>
        <v>0</v>
      </c>
      <c r="J108" s="28">
        <f t="shared" si="153"/>
        <v>0</v>
      </c>
      <c r="K108" s="28">
        <f>SUM(G108:J108)</f>
        <v>0</v>
      </c>
      <c r="L108" s="28"/>
      <c r="M108" s="28"/>
      <c r="N108" s="64">
        <f>+F108+K108+L108+M108</f>
        <v>0</v>
      </c>
    </row>
    <row r="109" spans="1:14" ht="15" x14ac:dyDescent="0.25">
      <c r="A109" s="76" t="s">
        <v>198</v>
      </c>
      <c r="B109" s="19"/>
      <c r="C109" s="19"/>
      <c r="D109" s="19"/>
      <c r="E109" s="19"/>
      <c r="F109" s="22">
        <f t="shared" ref="F109:F113" si="154">SUM(B109:E109)</f>
        <v>0</v>
      </c>
      <c r="G109" s="19"/>
      <c r="H109" s="19"/>
      <c r="I109" s="19"/>
      <c r="J109" s="19"/>
      <c r="K109" s="22">
        <f t="shared" ref="K109:K113" si="155">SUM(G109:J109)</f>
        <v>0</v>
      </c>
      <c r="L109" s="19"/>
      <c r="M109" s="19"/>
      <c r="N109" s="59">
        <f t="shared" ref="N109:N113" si="156">+K109+L109+M109+F109</f>
        <v>0</v>
      </c>
    </row>
    <row r="110" spans="1:14" ht="15" x14ac:dyDescent="0.25">
      <c r="A110" s="76" t="s">
        <v>199</v>
      </c>
      <c r="B110" s="19"/>
      <c r="C110" s="19"/>
      <c r="D110" s="19"/>
      <c r="E110" s="19"/>
      <c r="F110" s="22">
        <f t="shared" si="154"/>
        <v>0</v>
      </c>
      <c r="G110" s="19"/>
      <c r="H110" s="19"/>
      <c r="I110" s="19"/>
      <c r="J110" s="19"/>
      <c r="K110" s="22">
        <f t="shared" si="155"/>
        <v>0</v>
      </c>
      <c r="L110" s="19"/>
      <c r="M110" s="19"/>
      <c r="N110" s="59">
        <f t="shared" si="156"/>
        <v>0</v>
      </c>
    </row>
    <row r="111" spans="1:14" ht="15" x14ac:dyDescent="0.25">
      <c r="A111" s="76" t="s">
        <v>200</v>
      </c>
      <c r="B111" s="19"/>
      <c r="C111" s="19"/>
      <c r="D111" s="19"/>
      <c r="E111" s="19"/>
      <c r="F111" s="22">
        <f t="shared" si="154"/>
        <v>0</v>
      </c>
      <c r="G111" s="19"/>
      <c r="H111" s="19"/>
      <c r="I111" s="19"/>
      <c r="J111" s="19"/>
      <c r="K111" s="22">
        <f t="shared" si="155"/>
        <v>0</v>
      </c>
      <c r="L111" s="19"/>
      <c r="M111" s="19"/>
      <c r="N111" s="59">
        <f t="shared" si="156"/>
        <v>0</v>
      </c>
    </row>
    <row r="112" spans="1:14" ht="15" x14ac:dyDescent="0.25">
      <c r="A112" s="76" t="s">
        <v>205</v>
      </c>
      <c r="B112" s="19"/>
      <c r="C112" s="19"/>
      <c r="D112" s="19"/>
      <c r="E112" s="19"/>
      <c r="F112" s="22">
        <f t="shared" si="154"/>
        <v>0</v>
      </c>
      <c r="G112" s="19"/>
      <c r="H112" s="19"/>
      <c r="I112" s="19"/>
      <c r="J112" s="19"/>
      <c r="K112" s="22">
        <f t="shared" si="155"/>
        <v>0</v>
      </c>
      <c r="L112" s="19"/>
      <c r="M112" s="19"/>
      <c r="N112" s="59">
        <f t="shared" si="156"/>
        <v>0</v>
      </c>
    </row>
    <row r="113" spans="1:14" ht="15.75" thickBot="1" x14ac:dyDescent="0.3">
      <c r="A113" s="77" t="s">
        <v>206</v>
      </c>
      <c r="B113" s="82">
        <f>B108</f>
        <v>0</v>
      </c>
      <c r="C113" s="82">
        <f t="shared" ref="C113:E113" si="157">C108</f>
        <v>0</v>
      </c>
      <c r="D113" s="82">
        <f t="shared" si="157"/>
        <v>0</v>
      </c>
      <c r="E113" s="82">
        <f t="shared" si="157"/>
        <v>0</v>
      </c>
      <c r="F113" s="65">
        <f t="shared" si="154"/>
        <v>0</v>
      </c>
      <c r="G113" s="82">
        <f>G108</f>
        <v>0</v>
      </c>
      <c r="H113" s="82">
        <f t="shared" ref="H113:J113" si="158">H108</f>
        <v>0</v>
      </c>
      <c r="I113" s="82">
        <f t="shared" si="158"/>
        <v>0</v>
      </c>
      <c r="J113" s="82">
        <f t="shared" si="158"/>
        <v>0</v>
      </c>
      <c r="K113" s="65">
        <f t="shared" si="155"/>
        <v>0</v>
      </c>
      <c r="L113" s="82">
        <f>L108</f>
        <v>0</v>
      </c>
      <c r="M113" s="82">
        <f>M108</f>
        <v>0</v>
      </c>
      <c r="N113" s="66">
        <f t="shared" si="156"/>
        <v>0</v>
      </c>
    </row>
    <row r="114" spans="1:14" ht="14.25" thickBot="1" x14ac:dyDescent="0.3"/>
    <row r="115" spans="1:14" ht="15" x14ac:dyDescent="0.25">
      <c r="A115" s="103" t="s">
        <v>203</v>
      </c>
      <c r="B115" s="100" t="s">
        <v>1</v>
      </c>
      <c r="C115" s="100"/>
      <c r="D115" s="100"/>
      <c r="E115" s="100"/>
      <c r="F115" s="78"/>
      <c r="G115" s="100" t="s">
        <v>2</v>
      </c>
      <c r="H115" s="100"/>
      <c r="I115" s="100"/>
      <c r="J115" s="100"/>
      <c r="K115" s="78"/>
      <c r="L115" s="100" t="s">
        <v>3</v>
      </c>
      <c r="M115" s="100"/>
      <c r="N115" s="101" t="s">
        <v>4</v>
      </c>
    </row>
    <row r="116" spans="1:14" ht="15" x14ac:dyDescent="0.25">
      <c r="A116" s="104"/>
      <c r="B116" s="79" t="s">
        <v>10</v>
      </c>
      <c r="C116" s="80" t="s">
        <v>14</v>
      </c>
      <c r="D116" s="80" t="s">
        <v>18</v>
      </c>
      <c r="E116" s="80" t="s">
        <v>25</v>
      </c>
      <c r="F116" s="80" t="s">
        <v>167</v>
      </c>
      <c r="G116" s="81" t="s">
        <v>12</v>
      </c>
      <c r="H116" s="80" t="s">
        <v>16</v>
      </c>
      <c r="I116" s="80" t="s">
        <v>21</v>
      </c>
      <c r="J116" s="80" t="s">
        <v>28</v>
      </c>
      <c r="K116" s="80" t="s">
        <v>167</v>
      </c>
      <c r="L116" s="80" t="s">
        <v>1</v>
      </c>
      <c r="M116" s="80" t="s">
        <v>2</v>
      </c>
      <c r="N116" s="102"/>
    </row>
    <row r="117" spans="1:14" ht="15" x14ac:dyDescent="0.25">
      <c r="A117" s="71" t="s">
        <v>192</v>
      </c>
      <c r="B117" s="22"/>
      <c r="C117" s="22"/>
      <c r="D117" s="22"/>
      <c r="E117" s="22"/>
      <c r="F117" s="22">
        <f>SUM(B117:E117)</f>
        <v>0</v>
      </c>
      <c r="G117" s="22"/>
      <c r="H117" s="22"/>
      <c r="I117" s="22"/>
      <c r="J117" s="22"/>
      <c r="K117" s="22">
        <f>SUM(G117:J117)</f>
        <v>0</v>
      </c>
      <c r="L117" s="22"/>
      <c r="M117" s="22"/>
      <c r="N117" s="59">
        <f>+K117+L117+M117+F117</f>
        <v>0</v>
      </c>
    </row>
    <row r="118" spans="1:14" ht="15" hidden="1" x14ac:dyDescent="0.25">
      <c r="A118" s="71" t="s">
        <v>193</v>
      </c>
      <c r="B118" s="38"/>
      <c r="C118" s="38"/>
      <c r="D118" s="38"/>
      <c r="E118" s="38"/>
      <c r="F118" s="22">
        <f>SUM(B118:E118)</f>
        <v>0</v>
      </c>
      <c r="G118" s="38"/>
      <c r="H118" s="38"/>
      <c r="I118" s="38"/>
      <c r="J118" s="38"/>
      <c r="K118" s="22">
        <f>SUM(G118:J118)</f>
        <v>0</v>
      </c>
      <c r="L118" s="38"/>
      <c r="M118" s="38"/>
      <c r="N118" s="59">
        <f>+K118+L118+M118+F118</f>
        <v>0</v>
      </c>
    </row>
    <row r="119" spans="1:14" ht="15" x14ac:dyDescent="0.25">
      <c r="A119" s="71" t="s">
        <v>194</v>
      </c>
      <c r="B119" s="24">
        <f>IF($N117&gt;0,ROUND(B117/$N117,5),0)</f>
        <v>0</v>
      </c>
      <c r="C119" s="24">
        <f t="shared" ref="C119:E119" si="159">IF($N117&gt;0,ROUND(C117/$N117,5),0)</f>
        <v>0</v>
      </c>
      <c r="D119" s="24">
        <f t="shared" si="159"/>
        <v>0</v>
      </c>
      <c r="E119" s="24">
        <f t="shared" si="159"/>
        <v>0</v>
      </c>
      <c r="F119" s="24">
        <f>SUM(B119:E119)</f>
        <v>0</v>
      </c>
      <c r="G119" s="24">
        <f t="shared" ref="G119:J119" si="160">IF($N117&gt;0,ROUND(G117/$N117,5),0)</f>
        <v>0</v>
      </c>
      <c r="H119" s="24">
        <f t="shared" si="160"/>
        <v>0</v>
      </c>
      <c r="I119" s="24">
        <f t="shared" si="160"/>
        <v>0</v>
      </c>
      <c r="J119" s="24">
        <f t="shared" si="160"/>
        <v>0</v>
      </c>
      <c r="K119" s="24">
        <f t="shared" ref="K119:K120" si="161">SUM(G119:J119)</f>
        <v>0</v>
      </c>
      <c r="L119" s="24">
        <f t="shared" ref="L119:M119" si="162">IF($N117&gt;0,ROUND(L117/$N117,5),0)</f>
        <v>0</v>
      </c>
      <c r="M119" s="24">
        <f t="shared" si="162"/>
        <v>0</v>
      </c>
      <c r="N119" s="60">
        <f t="shared" ref="N119:N122" si="163">+K119+L119+M119+F119</f>
        <v>0</v>
      </c>
    </row>
    <row r="120" spans="1:14" ht="15" x14ac:dyDescent="0.25">
      <c r="A120" s="71" t="s">
        <v>197</v>
      </c>
      <c r="B120" s="24">
        <f>IF($N118&gt;0,ROUND(B118/$N118,5),0)</f>
        <v>0</v>
      </c>
      <c r="C120" s="24">
        <f t="shared" ref="C120:E120" si="164">IF($N118&gt;0,ROUND(C118/$N118,5),0)</f>
        <v>0</v>
      </c>
      <c r="D120" s="24">
        <f t="shared" si="164"/>
        <v>0</v>
      </c>
      <c r="E120" s="24">
        <f t="shared" si="164"/>
        <v>0</v>
      </c>
      <c r="F120" s="24">
        <f>SUM(B120:E120)</f>
        <v>0</v>
      </c>
      <c r="G120" s="24">
        <f t="shared" ref="G120:J120" si="165">IF($N118&gt;0,ROUND(G118/$N118,5),0)</f>
        <v>0</v>
      </c>
      <c r="H120" s="24">
        <f t="shared" si="165"/>
        <v>0</v>
      </c>
      <c r="I120" s="24">
        <f t="shared" si="165"/>
        <v>0</v>
      </c>
      <c r="J120" s="24">
        <f t="shared" si="165"/>
        <v>0</v>
      </c>
      <c r="K120" s="24">
        <f t="shared" si="161"/>
        <v>0</v>
      </c>
      <c r="L120" s="24">
        <f t="shared" ref="L120:M120" si="166">IF($N118&gt;0,ROUND(L118/$N118,5),0)</f>
        <v>0</v>
      </c>
      <c r="M120" s="24">
        <f t="shared" si="166"/>
        <v>0</v>
      </c>
      <c r="N120" s="60">
        <f t="shared" si="163"/>
        <v>0</v>
      </c>
    </row>
    <row r="121" spans="1:14" ht="15" x14ac:dyDescent="0.25">
      <c r="A121" s="72" t="s">
        <v>227</v>
      </c>
      <c r="B121" s="25">
        <f>IFERROR(VLOOKUP($B$1,EAP!$A$4:$I$14,2,FALSE),0)</f>
        <v>0.435</v>
      </c>
      <c r="C121" s="25">
        <f>IFERROR(VLOOKUP($B$1,EAP!$A$4:$I$14,3,FALSE),0)</f>
        <v>4.5999999999999999E-2</v>
      </c>
      <c r="D121" s="25">
        <f>IFERROR(VLOOKUP($B$1,EAP!$A$4:$I$14,4,FALSE),0)</f>
        <v>1.7000000000000001E-2</v>
      </c>
      <c r="E121" s="25">
        <f>IFERROR(VLOOKUP($B$1,EAP!$A$4:$I$14,5,FALSE),0)</f>
        <v>4.1000000000000002E-2</v>
      </c>
      <c r="F121" s="25">
        <f t="shared" ref="F121:F123" si="167">SUM(B121:E121)</f>
        <v>0.53900000000000003</v>
      </c>
      <c r="G121" s="25">
        <f>IFERROR(VLOOKUP($B$1,EAP!$A$4:$I$14,6,FALSE),0)</f>
        <v>0.375</v>
      </c>
      <c r="H121" s="25">
        <f>IFERROR(VLOOKUP($B$1,EAP!$A$4:$I$14,7,FALSE),0)</f>
        <v>4.2000000000000003E-2</v>
      </c>
      <c r="I121" s="25">
        <f>IFERROR(VLOOKUP($B$1,EAP!$A$4:$I$14,8,FALSE),0)</f>
        <v>0.01</v>
      </c>
      <c r="J121" s="25">
        <f>IFERROR(VLOOKUP($B$1,EAP!$A$4:$I$14,9,FALSE),0)</f>
        <v>3.4000000000000002E-2</v>
      </c>
      <c r="K121" s="25">
        <f t="shared" ref="K121:K122" si="168">SUM(G121:J121)</f>
        <v>0.46099999999999997</v>
      </c>
      <c r="L121" s="25">
        <f>IFERROR(VLOOKUP($B$1,EAP!$A$4:$I$14,12,FALSE),0)</f>
        <v>0</v>
      </c>
      <c r="M121" s="25">
        <f>IFERROR(VLOOKUP($B$1,EAP!$A$4:$I$14,12,FALSE),0)</f>
        <v>0</v>
      </c>
      <c r="N121" s="61">
        <f t="shared" si="163"/>
        <v>1</v>
      </c>
    </row>
    <row r="122" spans="1:14" ht="15" hidden="1" x14ac:dyDescent="0.25">
      <c r="A122" s="73" t="s">
        <v>172</v>
      </c>
      <c r="B122" s="26">
        <f>ROUND(B121/$O$11,5)</f>
        <v>0.4536</v>
      </c>
      <c r="C122" s="26">
        <f t="shared" ref="C122:D122" si="169">ROUND(C121/$O$11,5)</f>
        <v>4.7969999999999999E-2</v>
      </c>
      <c r="D122" s="26">
        <f t="shared" si="169"/>
        <v>1.7729999999999999E-2</v>
      </c>
      <c r="E122" s="26"/>
      <c r="F122" s="26">
        <f t="shared" si="167"/>
        <v>0.51929999999999998</v>
      </c>
      <c r="G122" s="26">
        <f t="shared" ref="G122:J122" si="170">ROUND(G121/$O$11,5)</f>
        <v>0.39102999999999999</v>
      </c>
      <c r="H122" s="26">
        <f t="shared" si="170"/>
        <v>4.3799999999999999E-2</v>
      </c>
      <c r="I122" s="26">
        <f t="shared" si="170"/>
        <v>1.043E-2</v>
      </c>
      <c r="J122" s="26">
        <f t="shared" si="170"/>
        <v>3.5450000000000002E-2</v>
      </c>
      <c r="K122" s="26">
        <f t="shared" si="168"/>
        <v>0.48070999999999997</v>
      </c>
      <c r="L122" s="26"/>
      <c r="M122" s="26"/>
      <c r="N122" s="62">
        <f t="shared" si="163"/>
        <v>1.0000100000000001</v>
      </c>
    </row>
    <row r="123" spans="1:14" ht="15" hidden="1" x14ac:dyDescent="0.25">
      <c r="A123" s="73" t="s">
        <v>168</v>
      </c>
      <c r="B123" s="26">
        <f>B122/SUM($B$11:$D$11)</f>
        <v>0.87348353552859626</v>
      </c>
      <c r="C123" s="26">
        <f t="shared" ref="C123" si="171">C122/SUM($B$11:$D$11)</f>
        <v>9.2374350086655108E-2</v>
      </c>
      <c r="D123" s="26">
        <f t="shared" ref="D123" si="172">D122/SUM($B$11:$D$11)</f>
        <v>3.4142114384748699E-2</v>
      </c>
      <c r="E123" s="26"/>
      <c r="F123" s="26">
        <f t="shared" si="167"/>
        <v>1</v>
      </c>
      <c r="G123" s="26"/>
      <c r="H123" s="26"/>
      <c r="I123" s="26"/>
      <c r="J123" s="26"/>
      <c r="K123" s="26"/>
      <c r="L123" s="26"/>
      <c r="M123" s="26"/>
      <c r="N123" s="62"/>
    </row>
    <row r="124" spans="1:14" ht="15" hidden="1" x14ac:dyDescent="0.25">
      <c r="A124" s="73" t="s">
        <v>169</v>
      </c>
      <c r="B124" s="26"/>
      <c r="C124" s="26"/>
      <c r="D124" s="26"/>
      <c r="E124" s="26"/>
      <c r="F124" s="26"/>
      <c r="G124" s="26">
        <f>G122/SUM($G$11:$J$11)</f>
        <v>0.81344261613030733</v>
      </c>
      <c r="H124" s="26">
        <f t="shared" ref="H124:J124" si="173">H122/SUM($G$11:$J$11)</f>
        <v>9.1115225395768759E-2</v>
      </c>
      <c r="I124" s="26">
        <f t="shared" si="173"/>
        <v>2.1697073079403384E-2</v>
      </c>
      <c r="J124" s="26">
        <f t="shared" si="173"/>
        <v>7.3745085394520613E-2</v>
      </c>
      <c r="K124" s="26">
        <f t="shared" ref="K124" si="174">SUM(G124:J124)</f>
        <v>1</v>
      </c>
      <c r="L124" s="26"/>
      <c r="M124" s="26"/>
      <c r="N124" s="62"/>
    </row>
    <row r="125" spans="1:14" ht="15" x14ac:dyDescent="0.25">
      <c r="A125" s="74" t="s">
        <v>170</v>
      </c>
      <c r="B125" s="27">
        <f>B121</f>
        <v>0.435</v>
      </c>
      <c r="C125" s="27">
        <f t="shared" ref="C125:K125" si="175">C121</f>
        <v>4.5999999999999999E-2</v>
      </c>
      <c r="D125" s="27">
        <f t="shared" si="175"/>
        <v>1.7000000000000001E-2</v>
      </c>
      <c r="E125" s="27">
        <f t="shared" si="175"/>
        <v>4.1000000000000002E-2</v>
      </c>
      <c r="F125" s="27">
        <f t="shared" si="175"/>
        <v>0.53900000000000003</v>
      </c>
      <c r="G125" s="27">
        <f t="shared" si="175"/>
        <v>0.375</v>
      </c>
      <c r="H125" s="27">
        <f t="shared" si="175"/>
        <v>4.2000000000000003E-2</v>
      </c>
      <c r="I125" s="27">
        <f t="shared" si="175"/>
        <v>0.01</v>
      </c>
      <c r="J125" s="27">
        <f t="shared" si="175"/>
        <v>3.4000000000000002E-2</v>
      </c>
      <c r="K125" s="27">
        <f t="shared" si="175"/>
        <v>0.46099999999999997</v>
      </c>
      <c r="L125" s="27">
        <v>0</v>
      </c>
      <c r="M125" s="27">
        <v>0</v>
      </c>
      <c r="N125" s="63">
        <f t="shared" ref="N125" si="176">+K125+L125+M125+F125</f>
        <v>1</v>
      </c>
    </row>
    <row r="126" spans="1:14" ht="15" x14ac:dyDescent="0.25">
      <c r="A126" s="75" t="s">
        <v>195</v>
      </c>
      <c r="B126" s="28">
        <f>IF((B125*$N117)-FLOOR(B125*$N117,1)&lt;0.5,FLOOR(B125*$N117,1),CEILING(B125*$N117,1))</f>
        <v>0</v>
      </c>
      <c r="C126" s="28">
        <f t="shared" ref="C126:D126" si="177">IF((C125*$N117)-FLOOR(C125*$N117,1)&lt;0.5,FLOOR(C125*$N117,1),CEILING(C125*$N117,1))</f>
        <v>0</v>
      </c>
      <c r="D126" s="28">
        <f t="shared" si="177"/>
        <v>0</v>
      </c>
      <c r="E126" s="28">
        <v>0</v>
      </c>
      <c r="F126" s="28">
        <f>SUM(B126:E126)</f>
        <v>0</v>
      </c>
      <c r="G126" s="28">
        <f t="shared" ref="G126:J126" si="178">IF((G125*$N117)-FLOOR(G125*$N117,1)&lt;0.5,FLOOR(G125*$N117,1),CEILING(G125*$N117,1))</f>
        <v>0</v>
      </c>
      <c r="H126" s="28">
        <f t="shared" si="178"/>
        <v>0</v>
      </c>
      <c r="I126" s="28">
        <f t="shared" si="178"/>
        <v>0</v>
      </c>
      <c r="J126" s="28">
        <f t="shared" si="178"/>
        <v>0</v>
      </c>
      <c r="K126" s="28">
        <f>SUM(G126:J126)</f>
        <v>0</v>
      </c>
      <c r="L126" s="28"/>
      <c r="M126" s="28"/>
      <c r="N126" s="64">
        <f>+F126+K126+L126+M126</f>
        <v>0</v>
      </c>
    </row>
    <row r="127" spans="1:14" ht="15" x14ac:dyDescent="0.25">
      <c r="A127" s="76" t="s">
        <v>198</v>
      </c>
      <c r="B127" s="19"/>
      <c r="C127" s="19"/>
      <c r="D127" s="19"/>
      <c r="E127" s="19"/>
      <c r="F127" s="22">
        <f t="shared" ref="F127:F131" si="179">SUM(B127:E127)</f>
        <v>0</v>
      </c>
      <c r="G127" s="19"/>
      <c r="H127" s="19"/>
      <c r="I127" s="19"/>
      <c r="J127" s="19"/>
      <c r="K127" s="22">
        <f t="shared" ref="K127:K131" si="180">SUM(G127:J127)</f>
        <v>0</v>
      </c>
      <c r="L127" s="19"/>
      <c r="M127" s="19"/>
      <c r="N127" s="59">
        <f t="shared" ref="N127:N131" si="181">+K127+L127+M127+F127</f>
        <v>0</v>
      </c>
    </row>
    <row r="128" spans="1:14" ht="15" x14ac:dyDescent="0.25">
      <c r="A128" s="76" t="s">
        <v>199</v>
      </c>
      <c r="B128" s="19"/>
      <c r="C128" s="19"/>
      <c r="D128" s="19"/>
      <c r="E128" s="19"/>
      <c r="F128" s="22">
        <f t="shared" si="179"/>
        <v>0</v>
      </c>
      <c r="G128" s="19"/>
      <c r="H128" s="19"/>
      <c r="I128" s="19"/>
      <c r="J128" s="19"/>
      <c r="K128" s="22">
        <f t="shared" si="180"/>
        <v>0</v>
      </c>
      <c r="L128" s="19"/>
      <c r="M128" s="19"/>
      <c r="N128" s="59">
        <f t="shared" si="181"/>
        <v>0</v>
      </c>
    </row>
    <row r="129" spans="1:14" ht="15" x14ac:dyDescent="0.25">
      <c r="A129" s="76" t="s">
        <v>200</v>
      </c>
      <c r="B129" s="19"/>
      <c r="C129" s="19"/>
      <c r="D129" s="19"/>
      <c r="E129" s="19"/>
      <c r="F129" s="22">
        <f t="shared" si="179"/>
        <v>0</v>
      </c>
      <c r="G129" s="19"/>
      <c r="H129" s="19"/>
      <c r="I129" s="19"/>
      <c r="J129" s="19"/>
      <c r="K129" s="22">
        <f t="shared" si="180"/>
        <v>0</v>
      </c>
      <c r="L129" s="19"/>
      <c r="M129" s="19"/>
      <c r="N129" s="59">
        <f t="shared" si="181"/>
        <v>0</v>
      </c>
    </row>
    <row r="130" spans="1:14" ht="15" x14ac:dyDescent="0.25">
      <c r="A130" s="76" t="s">
        <v>205</v>
      </c>
      <c r="B130" s="19"/>
      <c r="C130" s="19"/>
      <c r="D130" s="19"/>
      <c r="E130" s="19"/>
      <c r="F130" s="22">
        <f t="shared" si="179"/>
        <v>0</v>
      </c>
      <c r="G130" s="19"/>
      <c r="H130" s="19"/>
      <c r="I130" s="19"/>
      <c r="J130" s="19"/>
      <c r="K130" s="22">
        <f t="shared" si="180"/>
        <v>0</v>
      </c>
      <c r="L130" s="19"/>
      <c r="M130" s="19"/>
      <c r="N130" s="59">
        <f t="shared" si="181"/>
        <v>0</v>
      </c>
    </row>
    <row r="131" spans="1:14" ht="15.75" thickBot="1" x14ac:dyDescent="0.3">
      <c r="A131" s="77" t="s">
        <v>206</v>
      </c>
      <c r="B131" s="82">
        <f>B126</f>
        <v>0</v>
      </c>
      <c r="C131" s="82">
        <f t="shared" ref="C131:E131" si="182">C126</f>
        <v>0</v>
      </c>
      <c r="D131" s="82">
        <f t="shared" si="182"/>
        <v>0</v>
      </c>
      <c r="E131" s="82">
        <f t="shared" si="182"/>
        <v>0</v>
      </c>
      <c r="F131" s="65">
        <f t="shared" si="179"/>
        <v>0</v>
      </c>
      <c r="G131" s="82">
        <f>G126</f>
        <v>0</v>
      </c>
      <c r="H131" s="82">
        <f t="shared" ref="H131:J131" si="183">H126</f>
        <v>0</v>
      </c>
      <c r="I131" s="82">
        <f t="shared" si="183"/>
        <v>0</v>
      </c>
      <c r="J131" s="82">
        <f t="shared" si="183"/>
        <v>0</v>
      </c>
      <c r="K131" s="65">
        <f t="shared" si="180"/>
        <v>0</v>
      </c>
      <c r="L131" s="82">
        <f>L126</f>
        <v>0</v>
      </c>
      <c r="M131" s="82">
        <f>M126</f>
        <v>0</v>
      </c>
      <c r="N131" s="66">
        <f t="shared" si="181"/>
        <v>0</v>
      </c>
    </row>
  </sheetData>
  <mergeCells count="34">
    <mergeCell ref="A115:A116"/>
    <mergeCell ref="B115:E115"/>
    <mergeCell ref="G115:J115"/>
    <mergeCell ref="L115:M115"/>
    <mergeCell ref="N115:N116"/>
    <mergeCell ref="A97:A98"/>
    <mergeCell ref="B97:E97"/>
    <mergeCell ref="G97:J97"/>
    <mergeCell ref="L97:M97"/>
    <mergeCell ref="N97:N98"/>
    <mergeCell ref="A50:A51"/>
    <mergeCell ref="A73:A74"/>
    <mergeCell ref="O4:O5"/>
    <mergeCell ref="B27:E27"/>
    <mergeCell ref="G27:J27"/>
    <mergeCell ref="L27:M27"/>
    <mergeCell ref="N27:N28"/>
    <mergeCell ref="O27:O28"/>
    <mergeCell ref="B4:E4"/>
    <mergeCell ref="G4:J4"/>
    <mergeCell ref="L4:M4"/>
    <mergeCell ref="N4:N5"/>
    <mergeCell ref="A4:A5"/>
    <mergeCell ref="A27:A28"/>
    <mergeCell ref="O50:O51"/>
    <mergeCell ref="O73:O74"/>
    <mergeCell ref="B73:E73"/>
    <mergeCell ref="G73:J73"/>
    <mergeCell ref="L73:M73"/>
    <mergeCell ref="N73:N74"/>
    <mergeCell ref="B50:E50"/>
    <mergeCell ref="G50:J50"/>
    <mergeCell ref="L50:M50"/>
    <mergeCell ref="N50:N51"/>
  </mergeCells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2C7291-1E60-4434-8E88-DC8046BBF283}">
          <x14:formula1>
            <xm:f>EAP!$A$5:$A$14</xm:f>
          </x14:formula1>
          <xm:sqref>B1</xm:sqref>
        </x14:dataValidation>
        <x14:dataValidation type="list" allowBlank="1" showInputMessage="1" showErrorMessage="1" xr:uid="{71C69868-EBF5-49C2-954B-AC7909C5206F}">
          <x14:formula1>
            <xm:f>Sectoral!$A$5:$A$23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26FE-2611-4DDE-9D88-1B651DDB0683}">
  <dimension ref="A1:H38"/>
  <sheetViews>
    <sheetView workbookViewId="0">
      <selection activeCell="C3" sqref="C3"/>
    </sheetView>
  </sheetViews>
  <sheetFormatPr defaultColWidth="8.85546875" defaultRowHeight="15" x14ac:dyDescent="0.25"/>
  <cols>
    <col min="1" max="1" width="17.42578125" customWidth="1"/>
    <col min="3" max="3" width="15.85546875" customWidth="1"/>
    <col min="5" max="5" width="11.85546875" customWidth="1"/>
    <col min="6" max="6" width="12.42578125" customWidth="1"/>
    <col min="7" max="7" width="17.42578125" customWidth="1"/>
  </cols>
  <sheetData>
    <row r="1" spans="1:8" ht="23.1" customHeight="1" thickBot="1" x14ac:dyDescent="0.3">
      <c r="A1" s="113" t="s">
        <v>76</v>
      </c>
      <c r="B1" s="114"/>
      <c r="C1" s="114"/>
      <c r="D1" s="114"/>
      <c r="E1" s="114"/>
      <c r="F1" s="114"/>
      <c r="G1" s="115"/>
    </row>
    <row r="2" spans="1:8" ht="15.75" thickBot="1" x14ac:dyDescent="0.3">
      <c r="A2" s="116" t="s">
        <v>8</v>
      </c>
      <c r="B2" s="117"/>
      <c r="C2" s="117"/>
      <c r="D2" s="117" t="s">
        <v>9</v>
      </c>
      <c r="E2" s="117"/>
      <c r="F2" s="117"/>
      <c r="G2" s="2" t="s">
        <v>4</v>
      </c>
    </row>
    <row r="3" spans="1:8" ht="26.25" thickBot="1" x14ac:dyDescent="0.3">
      <c r="A3" s="3" t="s">
        <v>10</v>
      </c>
      <c r="B3" s="4" t="s">
        <v>11</v>
      </c>
      <c r="C3" s="5" t="s">
        <v>77</v>
      </c>
      <c r="D3" s="4" t="s">
        <v>12</v>
      </c>
      <c r="E3" s="6" t="s">
        <v>13</v>
      </c>
      <c r="F3" s="1" t="s">
        <v>78</v>
      </c>
      <c r="G3" s="7" t="s">
        <v>79</v>
      </c>
    </row>
    <row r="4" spans="1:8" ht="26.25" thickBot="1" x14ac:dyDescent="0.3">
      <c r="A4" s="8" t="s">
        <v>14</v>
      </c>
      <c r="B4" s="4" t="s">
        <v>15</v>
      </c>
      <c r="C4" s="1" t="s">
        <v>80</v>
      </c>
      <c r="D4" s="4" t="s">
        <v>16</v>
      </c>
      <c r="E4" s="4" t="s">
        <v>17</v>
      </c>
      <c r="F4" s="1" t="s">
        <v>81</v>
      </c>
      <c r="G4" s="2" t="s">
        <v>82</v>
      </c>
    </row>
    <row r="5" spans="1:8" ht="26.25" thickBot="1" x14ac:dyDescent="0.3">
      <c r="A5" s="3" t="s">
        <v>18</v>
      </c>
      <c r="B5" s="4" t="s">
        <v>19</v>
      </c>
      <c r="C5" s="5" t="s">
        <v>46</v>
      </c>
      <c r="D5" s="4" t="s">
        <v>21</v>
      </c>
      <c r="E5" s="6" t="s">
        <v>22</v>
      </c>
      <c r="F5" s="1" t="s">
        <v>23</v>
      </c>
      <c r="G5" s="7" t="s">
        <v>83</v>
      </c>
    </row>
    <row r="6" spans="1:8" ht="26.25" thickBot="1" x14ac:dyDescent="0.3">
      <c r="A6" s="8" t="s">
        <v>25</v>
      </c>
      <c r="B6" s="4" t="s">
        <v>26</v>
      </c>
      <c r="C6" s="1" t="s">
        <v>81</v>
      </c>
      <c r="D6" s="4" t="s">
        <v>28</v>
      </c>
      <c r="E6" s="4" t="s">
        <v>29</v>
      </c>
      <c r="F6" s="1" t="s">
        <v>30</v>
      </c>
      <c r="G6" s="2" t="s">
        <v>84</v>
      </c>
    </row>
    <row r="7" spans="1:8" ht="15.75" thickBot="1" x14ac:dyDescent="0.3">
      <c r="A7" s="3" t="s">
        <v>4</v>
      </c>
      <c r="B7" s="4"/>
      <c r="C7" s="5" t="s">
        <v>73</v>
      </c>
      <c r="D7" s="4"/>
      <c r="E7" s="6"/>
      <c r="F7" s="1" t="s">
        <v>74</v>
      </c>
      <c r="G7" s="7" t="s">
        <v>31</v>
      </c>
    </row>
    <row r="9" spans="1:8" ht="15.75" thickBot="1" x14ac:dyDescent="0.3"/>
    <row r="10" spans="1:8" ht="15.75" thickBot="1" x14ac:dyDescent="0.3">
      <c r="A10" s="118" t="s">
        <v>32</v>
      </c>
      <c r="B10" s="119"/>
      <c r="C10" s="119"/>
      <c r="D10" s="119"/>
      <c r="E10" s="119"/>
      <c r="F10" s="119"/>
      <c r="G10" s="119"/>
      <c r="H10" s="120"/>
    </row>
    <row r="11" spans="1:8" ht="15.75" thickBot="1" x14ac:dyDescent="0.3">
      <c r="A11" s="9" t="s">
        <v>33</v>
      </c>
      <c r="B11" s="10" t="s">
        <v>34</v>
      </c>
      <c r="C11" s="10" t="s">
        <v>35</v>
      </c>
      <c r="D11" s="10" t="s">
        <v>36</v>
      </c>
      <c r="E11" s="10" t="s">
        <v>37</v>
      </c>
      <c r="F11" s="10" t="s">
        <v>38</v>
      </c>
      <c r="G11" s="11" t="s">
        <v>39</v>
      </c>
      <c r="H11" s="12"/>
    </row>
    <row r="12" spans="1:8" ht="15.75" thickBot="1" x14ac:dyDescent="0.3">
      <c r="A12" s="107" t="s">
        <v>40</v>
      </c>
      <c r="B12" s="10" t="s">
        <v>1</v>
      </c>
      <c r="C12" s="13" t="s">
        <v>85</v>
      </c>
      <c r="D12" s="10" t="s">
        <v>86</v>
      </c>
      <c r="E12" s="13" t="s">
        <v>43</v>
      </c>
      <c r="F12" s="10" t="s">
        <v>87</v>
      </c>
      <c r="G12" s="14" t="s">
        <v>88</v>
      </c>
      <c r="H12" s="15"/>
    </row>
    <row r="13" spans="1:8" ht="15.75" thickBot="1" x14ac:dyDescent="0.3">
      <c r="A13" s="108"/>
      <c r="B13" s="10" t="s">
        <v>2</v>
      </c>
      <c r="C13" s="10" t="s">
        <v>89</v>
      </c>
      <c r="D13" s="10" t="s">
        <v>80</v>
      </c>
      <c r="E13" s="10" t="s">
        <v>62</v>
      </c>
      <c r="F13" s="10" t="s">
        <v>90</v>
      </c>
      <c r="G13" s="11" t="s">
        <v>91</v>
      </c>
      <c r="H13" s="15"/>
    </row>
    <row r="14" spans="1:8" ht="15.75" thickBot="1" x14ac:dyDescent="0.3">
      <c r="A14" s="109"/>
      <c r="B14" s="10" t="s">
        <v>39</v>
      </c>
      <c r="C14" s="13" t="s">
        <v>92</v>
      </c>
      <c r="D14" s="10" t="s">
        <v>93</v>
      </c>
      <c r="E14" s="13" t="s">
        <v>42</v>
      </c>
      <c r="F14" s="10" t="s">
        <v>94</v>
      </c>
      <c r="G14" s="14" t="s">
        <v>31</v>
      </c>
      <c r="H14" s="15"/>
    </row>
    <row r="15" spans="1:8" ht="15.75" thickBot="1" x14ac:dyDescent="0.3">
      <c r="A15" s="110" t="s">
        <v>45</v>
      </c>
      <c r="B15" s="10" t="s">
        <v>1</v>
      </c>
      <c r="C15" s="10" t="s">
        <v>95</v>
      </c>
      <c r="D15" s="10" t="s">
        <v>96</v>
      </c>
      <c r="E15" s="10" t="s">
        <v>42</v>
      </c>
      <c r="F15" s="10" t="s">
        <v>66</v>
      </c>
      <c r="G15" s="11" t="s">
        <v>97</v>
      </c>
      <c r="H15" s="15"/>
    </row>
    <row r="16" spans="1:8" ht="15.75" thickBot="1" x14ac:dyDescent="0.3">
      <c r="A16" s="111"/>
      <c r="B16" s="10" t="s">
        <v>2</v>
      </c>
      <c r="C16" s="13" t="s">
        <v>70</v>
      </c>
      <c r="D16" s="10" t="s">
        <v>23</v>
      </c>
      <c r="E16" s="13" t="s">
        <v>62</v>
      </c>
      <c r="F16" s="10" t="s">
        <v>24</v>
      </c>
      <c r="G16" s="14" t="s">
        <v>98</v>
      </c>
      <c r="H16" s="15"/>
    </row>
    <row r="17" spans="1:8" ht="15.75" thickBot="1" x14ac:dyDescent="0.3">
      <c r="A17" s="112"/>
      <c r="B17" s="10" t="s">
        <v>39</v>
      </c>
      <c r="C17" s="10" t="s">
        <v>99</v>
      </c>
      <c r="D17" s="10" t="s">
        <v>87</v>
      </c>
      <c r="E17" s="10" t="s">
        <v>69</v>
      </c>
      <c r="F17" s="10" t="s">
        <v>100</v>
      </c>
      <c r="G17" s="11" t="s">
        <v>31</v>
      </c>
      <c r="H17" s="15"/>
    </row>
    <row r="18" spans="1:8" ht="15.75" thickBot="1" x14ac:dyDescent="0.3">
      <c r="A18" s="107" t="s">
        <v>49</v>
      </c>
      <c r="B18" s="10" t="s">
        <v>1</v>
      </c>
      <c r="C18" s="13" t="s">
        <v>101</v>
      </c>
      <c r="D18" s="10" t="s">
        <v>59</v>
      </c>
      <c r="E18" s="13" t="s">
        <v>20</v>
      </c>
      <c r="F18" s="10" t="s">
        <v>41</v>
      </c>
      <c r="G18" s="14" t="s">
        <v>102</v>
      </c>
      <c r="H18" s="15"/>
    </row>
    <row r="19" spans="1:8" ht="15.75" thickBot="1" x14ac:dyDescent="0.3">
      <c r="A19" s="108"/>
      <c r="B19" s="10" t="s">
        <v>2</v>
      </c>
      <c r="C19" s="10" t="s">
        <v>103</v>
      </c>
      <c r="D19" s="10" t="s">
        <v>59</v>
      </c>
      <c r="E19" s="10" t="s">
        <v>59</v>
      </c>
      <c r="F19" s="10" t="s">
        <v>94</v>
      </c>
      <c r="G19" s="11" t="s">
        <v>104</v>
      </c>
      <c r="H19" s="15"/>
    </row>
    <row r="20" spans="1:8" ht="15.75" thickBot="1" x14ac:dyDescent="0.3">
      <c r="A20" s="109"/>
      <c r="B20" s="10" t="s">
        <v>39</v>
      </c>
      <c r="C20" s="13" t="s">
        <v>105</v>
      </c>
      <c r="D20" s="10" t="s">
        <v>53</v>
      </c>
      <c r="E20" s="13" t="s">
        <v>106</v>
      </c>
      <c r="F20" s="10" t="s">
        <v>107</v>
      </c>
      <c r="G20" s="14" t="s">
        <v>31</v>
      </c>
      <c r="H20" s="15"/>
    </row>
    <row r="21" spans="1:8" ht="15.75" thickBot="1" x14ac:dyDescent="0.3">
      <c r="A21" s="110" t="s">
        <v>54</v>
      </c>
      <c r="B21" s="10" t="s">
        <v>1</v>
      </c>
      <c r="C21" s="10" t="s">
        <v>108</v>
      </c>
      <c r="D21" s="10" t="s">
        <v>75</v>
      </c>
      <c r="E21" s="10" t="s">
        <v>27</v>
      </c>
      <c r="F21" s="10" t="s">
        <v>20</v>
      </c>
      <c r="G21" s="11" t="s">
        <v>109</v>
      </c>
      <c r="H21" s="15"/>
    </row>
    <row r="22" spans="1:8" ht="15.75" thickBot="1" x14ac:dyDescent="0.3">
      <c r="A22" s="111"/>
      <c r="B22" s="10" t="s">
        <v>2</v>
      </c>
      <c r="C22" s="13" t="s">
        <v>110</v>
      </c>
      <c r="D22" s="10" t="s">
        <v>69</v>
      </c>
      <c r="E22" s="13" t="s">
        <v>87</v>
      </c>
      <c r="F22" s="10" t="s">
        <v>52</v>
      </c>
      <c r="G22" s="14" t="s">
        <v>111</v>
      </c>
      <c r="H22" s="15"/>
    </row>
    <row r="23" spans="1:8" ht="15.75" thickBot="1" x14ac:dyDescent="0.3">
      <c r="A23" s="112"/>
      <c r="B23" s="10" t="s">
        <v>39</v>
      </c>
      <c r="C23" s="10" t="s">
        <v>112</v>
      </c>
      <c r="D23" s="10" t="s">
        <v>52</v>
      </c>
      <c r="E23" s="10" t="s">
        <v>113</v>
      </c>
      <c r="F23" s="10" t="s">
        <v>114</v>
      </c>
      <c r="G23" s="11" t="s">
        <v>31</v>
      </c>
      <c r="H23" s="15"/>
    </row>
    <row r="24" spans="1:8" ht="15.75" thickBot="1" x14ac:dyDescent="0.3">
      <c r="A24" s="107" t="s">
        <v>57</v>
      </c>
      <c r="B24" s="10" t="s">
        <v>1</v>
      </c>
      <c r="C24" s="13" t="s">
        <v>115</v>
      </c>
      <c r="D24" s="10" t="s">
        <v>47</v>
      </c>
      <c r="E24" s="13" t="s">
        <v>42</v>
      </c>
      <c r="F24" s="10" t="s">
        <v>90</v>
      </c>
      <c r="G24" s="14" t="s">
        <v>60</v>
      </c>
      <c r="H24" s="15"/>
    </row>
    <row r="25" spans="1:8" ht="15.75" thickBot="1" x14ac:dyDescent="0.3">
      <c r="A25" s="108"/>
      <c r="B25" s="10" t="s">
        <v>2</v>
      </c>
      <c r="C25" s="10" t="s">
        <v>116</v>
      </c>
      <c r="D25" s="10" t="s">
        <v>62</v>
      </c>
      <c r="E25" s="10" t="s">
        <v>62</v>
      </c>
      <c r="F25" s="10" t="s">
        <v>51</v>
      </c>
      <c r="G25" s="11" t="s">
        <v>63</v>
      </c>
      <c r="H25" s="15"/>
    </row>
    <row r="26" spans="1:8" ht="15.75" thickBot="1" x14ac:dyDescent="0.3">
      <c r="A26" s="109"/>
      <c r="B26" s="10" t="s">
        <v>39</v>
      </c>
      <c r="C26" s="13" t="s">
        <v>117</v>
      </c>
      <c r="D26" s="10" t="s">
        <v>62</v>
      </c>
      <c r="E26" s="13" t="s">
        <v>69</v>
      </c>
      <c r="F26" s="10" t="s">
        <v>118</v>
      </c>
      <c r="G26" s="14" t="s">
        <v>31</v>
      </c>
      <c r="H26" s="15"/>
    </row>
    <row r="27" spans="1:8" ht="15.75" thickBot="1" x14ac:dyDescent="0.3">
      <c r="A27" s="110" t="s">
        <v>64</v>
      </c>
      <c r="B27" s="10" t="s">
        <v>1</v>
      </c>
      <c r="C27" s="10" t="s">
        <v>119</v>
      </c>
      <c r="D27" s="10" t="s">
        <v>62</v>
      </c>
      <c r="E27" s="10" t="s">
        <v>44</v>
      </c>
      <c r="F27" s="10" t="s">
        <v>53</v>
      </c>
      <c r="G27" s="11" t="s">
        <v>67</v>
      </c>
      <c r="H27" s="15"/>
    </row>
    <row r="28" spans="1:8" ht="15.75" thickBot="1" x14ac:dyDescent="0.3">
      <c r="A28" s="111"/>
      <c r="B28" s="10" t="s">
        <v>2</v>
      </c>
      <c r="C28" s="13" t="s">
        <v>120</v>
      </c>
      <c r="D28" s="10" t="s">
        <v>58</v>
      </c>
      <c r="E28" s="13" t="s">
        <v>65</v>
      </c>
      <c r="F28" s="10" t="s">
        <v>53</v>
      </c>
      <c r="G28" s="14" t="s">
        <v>61</v>
      </c>
      <c r="H28" s="15"/>
    </row>
    <row r="29" spans="1:8" ht="15.75" thickBot="1" x14ac:dyDescent="0.3">
      <c r="A29" s="112"/>
      <c r="B29" s="10" t="s">
        <v>39</v>
      </c>
      <c r="C29" s="10" t="s">
        <v>121</v>
      </c>
      <c r="D29" s="10" t="s">
        <v>65</v>
      </c>
      <c r="E29" s="10" t="s">
        <v>59</v>
      </c>
      <c r="F29" s="10" t="s">
        <v>80</v>
      </c>
      <c r="G29" s="11" t="s">
        <v>122</v>
      </c>
      <c r="H29" s="15"/>
    </row>
    <row r="30" spans="1:8" ht="15.75" thickBot="1" x14ac:dyDescent="0.3">
      <c r="A30" s="107" t="s">
        <v>68</v>
      </c>
      <c r="B30" s="10" t="s">
        <v>1</v>
      </c>
      <c r="C30" s="13" t="s">
        <v>123</v>
      </c>
      <c r="D30" s="10" t="s">
        <v>56</v>
      </c>
      <c r="E30" s="13" t="s">
        <v>44</v>
      </c>
      <c r="F30" s="10" t="s">
        <v>53</v>
      </c>
      <c r="G30" s="14" t="s">
        <v>124</v>
      </c>
      <c r="H30" s="15"/>
    </row>
    <row r="31" spans="1:8" ht="15.75" thickBot="1" x14ac:dyDescent="0.3">
      <c r="A31" s="108"/>
      <c r="B31" s="10" t="s">
        <v>2</v>
      </c>
      <c r="C31" s="10" t="s">
        <v>125</v>
      </c>
      <c r="D31" s="10" t="s">
        <v>75</v>
      </c>
      <c r="E31" s="10" t="s">
        <v>65</v>
      </c>
      <c r="F31" s="10" t="s">
        <v>126</v>
      </c>
      <c r="G31" s="11" t="s">
        <v>127</v>
      </c>
      <c r="H31" s="15"/>
    </row>
    <row r="32" spans="1:8" ht="15.75" thickBot="1" x14ac:dyDescent="0.3">
      <c r="A32" s="109"/>
      <c r="B32" s="10" t="s">
        <v>39</v>
      </c>
      <c r="C32" s="13" t="s">
        <v>128</v>
      </c>
      <c r="D32" s="10" t="s">
        <v>129</v>
      </c>
      <c r="E32" s="13" t="s">
        <v>59</v>
      </c>
      <c r="F32" s="10" t="s">
        <v>81</v>
      </c>
      <c r="G32" s="14" t="s">
        <v>31</v>
      </c>
      <c r="H32" s="15"/>
    </row>
    <row r="33" spans="1:8" ht="15.75" thickBot="1" x14ac:dyDescent="0.3">
      <c r="A33" s="110" t="s">
        <v>71</v>
      </c>
      <c r="B33" s="10" t="s">
        <v>1</v>
      </c>
      <c r="C33" s="10" t="s">
        <v>130</v>
      </c>
      <c r="D33" s="10" t="s">
        <v>131</v>
      </c>
      <c r="E33" s="10" t="s">
        <v>58</v>
      </c>
      <c r="F33" s="10" t="s">
        <v>132</v>
      </c>
      <c r="G33" s="11" t="s">
        <v>133</v>
      </c>
      <c r="H33" s="15"/>
    </row>
    <row r="34" spans="1:8" ht="15.75" thickBot="1" x14ac:dyDescent="0.3">
      <c r="A34" s="111"/>
      <c r="B34" s="10" t="s">
        <v>2</v>
      </c>
      <c r="C34" s="13" t="s">
        <v>134</v>
      </c>
      <c r="D34" s="10" t="s">
        <v>135</v>
      </c>
      <c r="E34" s="13" t="s">
        <v>47</v>
      </c>
      <c r="F34" s="10" t="s">
        <v>24</v>
      </c>
      <c r="G34" s="14" t="s">
        <v>136</v>
      </c>
      <c r="H34" s="15"/>
    </row>
    <row r="35" spans="1:8" ht="15.75" thickBot="1" x14ac:dyDescent="0.3">
      <c r="A35" s="112"/>
      <c r="B35" s="10" t="s">
        <v>39</v>
      </c>
      <c r="C35" s="10" t="s">
        <v>137</v>
      </c>
      <c r="D35" s="10" t="s">
        <v>138</v>
      </c>
      <c r="E35" s="10" t="s">
        <v>58</v>
      </c>
      <c r="F35" s="10" t="s">
        <v>139</v>
      </c>
      <c r="G35" s="11" t="s">
        <v>31</v>
      </c>
      <c r="H35" s="15"/>
    </row>
    <row r="36" spans="1:8" ht="15.75" thickBot="1" x14ac:dyDescent="0.3">
      <c r="A36" s="107" t="s">
        <v>72</v>
      </c>
      <c r="B36" s="10" t="s">
        <v>1</v>
      </c>
      <c r="C36" s="16" t="s">
        <v>140</v>
      </c>
      <c r="D36" s="17" t="s">
        <v>141</v>
      </c>
      <c r="E36" s="13" t="s">
        <v>75</v>
      </c>
      <c r="F36" s="10" t="s">
        <v>48</v>
      </c>
      <c r="G36" s="14" t="s">
        <v>142</v>
      </c>
      <c r="H36" s="15"/>
    </row>
    <row r="37" spans="1:8" ht="15.75" thickBot="1" x14ac:dyDescent="0.3">
      <c r="A37" s="108"/>
      <c r="B37" s="10" t="s">
        <v>2</v>
      </c>
      <c r="C37" s="17" t="s">
        <v>143</v>
      </c>
      <c r="D37" s="17" t="s">
        <v>144</v>
      </c>
      <c r="E37" s="10" t="s">
        <v>58</v>
      </c>
      <c r="F37" s="10" t="s">
        <v>100</v>
      </c>
      <c r="G37" s="11" t="s">
        <v>50</v>
      </c>
      <c r="H37" s="15"/>
    </row>
    <row r="38" spans="1:8" ht="15.75" thickBot="1" x14ac:dyDescent="0.3">
      <c r="A38" s="109"/>
      <c r="B38" s="10" t="s">
        <v>39</v>
      </c>
      <c r="C38" s="13" t="s">
        <v>70</v>
      </c>
      <c r="D38" s="10" t="s">
        <v>55</v>
      </c>
      <c r="E38" s="13" t="s">
        <v>23</v>
      </c>
      <c r="F38" s="10" t="s">
        <v>145</v>
      </c>
      <c r="G38" s="14" t="s">
        <v>31</v>
      </c>
      <c r="H38" s="15"/>
    </row>
  </sheetData>
  <mergeCells count="13">
    <mergeCell ref="A15:A17"/>
    <mergeCell ref="A1:G1"/>
    <mergeCell ref="A2:C2"/>
    <mergeCell ref="D2:F2"/>
    <mergeCell ref="A10:H10"/>
    <mergeCell ref="A12:A14"/>
    <mergeCell ref="A36:A38"/>
    <mergeCell ref="A18:A20"/>
    <mergeCell ref="A21:A23"/>
    <mergeCell ref="A24:A26"/>
    <mergeCell ref="A27:A29"/>
    <mergeCell ref="A30:A32"/>
    <mergeCell ref="A33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2772-E48D-4CBE-9A37-DFFB3D1B774D}">
  <dimension ref="A1:Q11"/>
  <sheetViews>
    <sheetView zoomScale="130" zoomScaleNormal="130" workbookViewId="0">
      <selection activeCell="E10" sqref="E10"/>
    </sheetView>
  </sheetViews>
  <sheetFormatPr defaultColWidth="9.140625" defaultRowHeight="13.5" x14ac:dyDescent="0.25"/>
  <cols>
    <col min="1" max="1" width="34.140625" style="20" bestFit="1" customWidth="1"/>
    <col min="2" max="14" width="10.5703125" style="20" customWidth="1"/>
    <col min="15" max="15" width="11.5703125" style="20" hidden="1" customWidth="1"/>
    <col min="16" max="16" width="37.42578125" style="20" bestFit="1" customWidth="1"/>
    <col min="17" max="17" width="31.42578125" style="20" customWidth="1"/>
    <col min="18" max="18" width="14.140625" style="20" customWidth="1"/>
    <col min="19" max="16384" width="9.140625" style="20"/>
  </cols>
  <sheetData>
    <row r="1" spans="1:17" ht="15" x14ac:dyDescent="0.25">
      <c r="A1" s="123" t="s">
        <v>212</v>
      </c>
      <c r="B1" s="124"/>
    </row>
    <row r="2" spans="1:17" ht="14.25" thickBot="1" x14ac:dyDescent="0.3">
      <c r="A2" s="88" t="s">
        <v>210</v>
      </c>
      <c r="B2" s="59">
        <v>100</v>
      </c>
    </row>
    <row r="3" spans="1:17" ht="15" customHeight="1" x14ac:dyDescent="0.25">
      <c r="A3" s="88" t="s">
        <v>211</v>
      </c>
      <c r="B3" s="87">
        <v>1</v>
      </c>
      <c r="D3" s="121" t="s">
        <v>207</v>
      </c>
      <c r="E3" s="122"/>
      <c r="Q3" s="21"/>
    </row>
    <row r="4" spans="1:17" x14ac:dyDescent="0.25">
      <c r="A4" s="88" t="s">
        <v>213</v>
      </c>
      <c r="B4" s="99">
        <v>0.03</v>
      </c>
      <c r="D4" s="83" t="s">
        <v>208</v>
      </c>
      <c r="E4" s="84"/>
    </row>
    <row r="5" spans="1:17" ht="14.25" thickBot="1" x14ac:dyDescent="0.3">
      <c r="A5" s="89" t="s">
        <v>214</v>
      </c>
      <c r="B5" s="90">
        <f>B3/B2</f>
        <v>0.01</v>
      </c>
      <c r="D5" s="85" t="s">
        <v>209</v>
      </c>
      <c r="E5" s="86"/>
    </row>
    <row r="6" spans="1:17" x14ac:dyDescent="0.25">
      <c r="A6" s="93" t="s">
        <v>195</v>
      </c>
      <c r="B6" s="94">
        <f>3%*B2</f>
        <v>3</v>
      </c>
    </row>
    <row r="7" spans="1:17" x14ac:dyDescent="0.25">
      <c r="A7" s="91" t="s">
        <v>198</v>
      </c>
      <c r="B7" s="19"/>
    </row>
    <row r="8" spans="1:17" x14ac:dyDescent="0.25">
      <c r="A8" s="91" t="s">
        <v>199</v>
      </c>
      <c r="B8" s="19"/>
    </row>
    <row r="9" spans="1:17" x14ac:dyDescent="0.25">
      <c r="A9" s="91" t="s">
        <v>200</v>
      </c>
      <c r="B9" s="19"/>
    </row>
    <row r="10" spans="1:17" x14ac:dyDescent="0.25">
      <c r="A10" s="91" t="s">
        <v>205</v>
      </c>
      <c r="B10" s="19"/>
    </row>
    <row r="11" spans="1:17" ht="14.25" thickBot="1" x14ac:dyDescent="0.3">
      <c r="A11" s="92" t="s">
        <v>206</v>
      </c>
      <c r="B11" s="82">
        <f>B6</f>
        <v>3</v>
      </c>
    </row>
  </sheetData>
  <mergeCells count="2">
    <mergeCell ref="D3:E3"/>
    <mergeCell ref="A1:B1"/>
  </mergeCells>
  <conditionalFormatting sqref="B5">
    <cfRule type="cellIs" dxfId="1" priority="1" operator="lessThan">
      <formula>0.03</formula>
    </cfRule>
    <cfRule type="cellIs" dxfId="0" priority="2" operator="greaterThanOrEqual">
      <formula>0.03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08D7-D1FB-4394-80F4-F09C5E9B92E1}">
  <dimension ref="A1:L28"/>
  <sheetViews>
    <sheetView topLeftCell="A12" workbookViewId="0">
      <selection activeCell="N22" sqref="N22"/>
    </sheetView>
  </sheetViews>
  <sheetFormatPr defaultRowHeight="15" x14ac:dyDescent="0.25"/>
  <cols>
    <col min="1" max="1" width="19.5703125" bestFit="1" customWidth="1"/>
  </cols>
  <sheetData>
    <row r="1" spans="1:12" x14ac:dyDescent="0.25">
      <c r="A1" s="125" t="s">
        <v>225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5">
      <c r="A3" s="126" t="s">
        <v>215</v>
      </c>
      <c r="B3" s="127" t="s">
        <v>1</v>
      </c>
      <c r="C3" s="127"/>
      <c r="D3" s="127"/>
      <c r="E3" s="127"/>
      <c r="F3" s="127" t="s">
        <v>2</v>
      </c>
      <c r="G3" s="127"/>
      <c r="H3" s="127"/>
      <c r="I3" s="127"/>
      <c r="J3" s="127" t="s">
        <v>3</v>
      </c>
      <c r="K3" s="127"/>
      <c r="L3" s="126" t="s">
        <v>4</v>
      </c>
    </row>
    <row r="4" spans="1:12" x14ac:dyDescent="0.25">
      <c r="A4" s="126"/>
      <c r="B4" s="98" t="s">
        <v>224</v>
      </c>
      <c r="C4" s="98" t="s">
        <v>223</v>
      </c>
      <c r="D4" s="98" t="s">
        <v>222</v>
      </c>
      <c r="E4" s="98" t="s">
        <v>221</v>
      </c>
      <c r="F4" s="98" t="s">
        <v>224</v>
      </c>
      <c r="G4" s="98" t="s">
        <v>223</v>
      </c>
      <c r="H4" s="98" t="s">
        <v>222</v>
      </c>
      <c r="I4" s="98" t="s">
        <v>221</v>
      </c>
      <c r="J4" s="98" t="s">
        <v>1</v>
      </c>
      <c r="K4" s="98" t="s">
        <v>2</v>
      </c>
      <c r="L4" s="126"/>
    </row>
    <row r="5" spans="1:12" x14ac:dyDescent="0.25">
      <c r="A5" s="96" t="s">
        <v>0</v>
      </c>
      <c r="B5" s="96">
        <f>Targets!B6</f>
        <v>0</v>
      </c>
      <c r="C5" s="96">
        <f>Targets!C6</f>
        <v>0</v>
      </c>
      <c r="D5" s="96">
        <f>Targets!D6</f>
        <v>0</v>
      </c>
      <c r="E5" s="96">
        <f>Targets!E6</f>
        <v>0</v>
      </c>
      <c r="F5" s="96">
        <f>Targets!G6</f>
        <v>0</v>
      </c>
      <c r="G5" s="96">
        <f>Targets!H6</f>
        <v>0</v>
      </c>
      <c r="H5" s="96">
        <f>Targets!I6</f>
        <v>0</v>
      </c>
      <c r="I5" s="96">
        <f>Targets!J6</f>
        <v>0</v>
      </c>
      <c r="J5" s="96">
        <f>Targets!L6</f>
        <v>0</v>
      </c>
      <c r="K5" s="96">
        <f>Targets!M6</f>
        <v>0</v>
      </c>
      <c r="L5" s="96">
        <f>SUM(B5:K5)</f>
        <v>0</v>
      </c>
    </row>
    <row r="6" spans="1:12" x14ac:dyDescent="0.25">
      <c r="A6" s="96" t="s">
        <v>216</v>
      </c>
      <c r="B6" s="96">
        <f>Targets!B29</f>
        <v>0</v>
      </c>
      <c r="C6" s="96">
        <f>Targets!C29</f>
        <v>0</v>
      </c>
      <c r="D6" s="96">
        <f>Targets!D29</f>
        <v>0</v>
      </c>
      <c r="E6" s="96">
        <f>Targets!E29</f>
        <v>0</v>
      </c>
      <c r="F6" s="96">
        <f>Targets!G29</f>
        <v>0</v>
      </c>
      <c r="G6" s="96">
        <f>Targets!H29</f>
        <v>0</v>
      </c>
      <c r="H6" s="96">
        <f>Targets!I29</f>
        <v>0</v>
      </c>
      <c r="I6" s="96">
        <f>Targets!J29</f>
        <v>0</v>
      </c>
      <c r="J6" s="96">
        <f>Targets!L29</f>
        <v>0</v>
      </c>
      <c r="K6" s="96">
        <f>Targets!M29</f>
        <v>0</v>
      </c>
      <c r="L6" s="96">
        <f t="shared" ref="L6:L10" si="0">SUM(B6:K6)</f>
        <v>0</v>
      </c>
    </row>
    <row r="7" spans="1:12" x14ac:dyDescent="0.25">
      <c r="A7" s="96" t="s">
        <v>6</v>
      </c>
      <c r="B7" s="96">
        <f>Targets!B52</f>
        <v>0</v>
      </c>
      <c r="C7" s="96">
        <f>Targets!C52</f>
        <v>0</v>
      </c>
      <c r="D7" s="96">
        <f>Targets!D52</f>
        <v>0</v>
      </c>
      <c r="E7" s="96">
        <f>Targets!E52</f>
        <v>0</v>
      </c>
      <c r="F7" s="96">
        <f>Targets!G52</f>
        <v>0</v>
      </c>
      <c r="G7" s="96">
        <f>Targets!H52</f>
        <v>0</v>
      </c>
      <c r="H7" s="96">
        <f>Targets!I52</f>
        <v>0</v>
      </c>
      <c r="I7" s="96">
        <f>Targets!J52</f>
        <v>0</v>
      </c>
      <c r="J7" s="96">
        <f>Targets!L52</f>
        <v>0</v>
      </c>
      <c r="K7" s="96">
        <f>Targets!M52</f>
        <v>0</v>
      </c>
      <c r="L7" s="96">
        <f t="shared" si="0"/>
        <v>0</v>
      </c>
    </row>
    <row r="8" spans="1:12" x14ac:dyDescent="0.25">
      <c r="A8" s="96" t="s">
        <v>217</v>
      </c>
      <c r="B8" s="96">
        <f>Targets!B75</f>
        <v>0</v>
      </c>
      <c r="C8" s="96">
        <f>Targets!C75</f>
        <v>0</v>
      </c>
      <c r="D8" s="96">
        <f>Targets!D75</f>
        <v>0</v>
      </c>
      <c r="E8" s="96">
        <f>Targets!E75</f>
        <v>0</v>
      </c>
      <c r="F8" s="96">
        <f>Targets!G75</f>
        <v>0</v>
      </c>
      <c r="G8" s="96">
        <f>Targets!H75</f>
        <v>0</v>
      </c>
      <c r="H8" s="96">
        <f>Targets!I75</f>
        <v>0</v>
      </c>
      <c r="I8" s="96">
        <f>Targets!J75</f>
        <v>0</v>
      </c>
      <c r="J8" s="96">
        <f>Targets!L75</f>
        <v>0</v>
      </c>
      <c r="K8" s="96">
        <f>Targets!M75</f>
        <v>0</v>
      </c>
      <c r="L8" s="96">
        <f t="shared" si="0"/>
        <v>0</v>
      </c>
    </row>
    <row r="9" spans="1:12" x14ac:dyDescent="0.25">
      <c r="A9" s="96" t="s">
        <v>204</v>
      </c>
      <c r="B9" s="96">
        <f>Targets!B99</f>
        <v>0</v>
      </c>
      <c r="C9" s="96">
        <f>Targets!C99</f>
        <v>0</v>
      </c>
      <c r="D9" s="96">
        <f>Targets!D99</f>
        <v>0</v>
      </c>
      <c r="E9" s="96">
        <f>Targets!E99</f>
        <v>0</v>
      </c>
      <c r="F9" s="96">
        <f>Targets!G99</f>
        <v>0</v>
      </c>
      <c r="G9" s="96">
        <f>Targets!H99</f>
        <v>0</v>
      </c>
      <c r="H9" s="96">
        <f>Targets!I99</f>
        <v>0</v>
      </c>
      <c r="I9" s="96">
        <f>Targets!J99</f>
        <v>0</v>
      </c>
      <c r="J9" s="96">
        <f>Targets!L99</f>
        <v>0</v>
      </c>
      <c r="K9" s="96">
        <f>Targets!M99</f>
        <v>0</v>
      </c>
      <c r="L9" s="96">
        <f t="shared" si="0"/>
        <v>0</v>
      </c>
    </row>
    <row r="10" spans="1:12" x14ac:dyDescent="0.25">
      <c r="A10" s="96" t="s">
        <v>203</v>
      </c>
      <c r="B10" s="96">
        <f>Targets!B117</f>
        <v>0</v>
      </c>
      <c r="C10" s="96">
        <f>Targets!C117</f>
        <v>0</v>
      </c>
      <c r="D10" s="96">
        <f>Targets!D117</f>
        <v>0</v>
      </c>
      <c r="E10" s="96">
        <f>Targets!E117</f>
        <v>0</v>
      </c>
      <c r="F10" s="96">
        <f>Targets!G117</f>
        <v>0</v>
      </c>
      <c r="G10" s="96">
        <f>Targets!H117</f>
        <v>0</v>
      </c>
      <c r="H10" s="96">
        <f>Targets!I117</f>
        <v>0</v>
      </c>
      <c r="I10" s="96">
        <f>Targets!J117</f>
        <v>0</v>
      </c>
      <c r="J10" s="96">
        <f>Targets!L117</f>
        <v>0</v>
      </c>
      <c r="K10" s="96">
        <f>Targets!M117</f>
        <v>0</v>
      </c>
      <c r="L10" s="96">
        <f t="shared" si="0"/>
        <v>0</v>
      </c>
    </row>
    <row r="11" spans="1:12" x14ac:dyDescent="0.25">
      <c r="A11" s="97" t="s">
        <v>218</v>
      </c>
      <c r="B11" s="95">
        <f>SUM(B5:B10)</f>
        <v>0</v>
      </c>
      <c r="C11" s="95">
        <f t="shared" ref="C11:L11" si="1">SUM(C5:C10)</f>
        <v>0</v>
      </c>
      <c r="D11" s="95">
        <f t="shared" si="1"/>
        <v>0</v>
      </c>
      <c r="E11" s="95">
        <f t="shared" si="1"/>
        <v>0</v>
      </c>
      <c r="F11" s="95">
        <f t="shared" si="1"/>
        <v>0</v>
      </c>
      <c r="G11" s="95">
        <f t="shared" si="1"/>
        <v>0</v>
      </c>
      <c r="H11" s="95">
        <f t="shared" si="1"/>
        <v>0</v>
      </c>
      <c r="I11" s="95">
        <f t="shared" si="1"/>
        <v>0</v>
      </c>
      <c r="J11" s="95">
        <f t="shared" si="1"/>
        <v>0</v>
      </c>
      <c r="K11" s="95">
        <f t="shared" si="1"/>
        <v>0</v>
      </c>
      <c r="L11" s="95">
        <f t="shared" si="1"/>
        <v>0</v>
      </c>
    </row>
    <row r="12" spans="1:12" x14ac:dyDescent="0.25">
      <c r="A12" s="96" t="s">
        <v>219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>
        <f>SUM(B12:K12)</f>
        <v>0</v>
      </c>
    </row>
    <row r="13" spans="1:12" x14ac:dyDescent="0.25">
      <c r="A13" s="97" t="s">
        <v>220</v>
      </c>
      <c r="B13" s="95">
        <f t="shared" ref="B13:J13" si="2">SUM(B11:B12)</f>
        <v>0</v>
      </c>
      <c r="C13" s="95">
        <f t="shared" si="2"/>
        <v>0</v>
      </c>
      <c r="D13" s="95">
        <f t="shared" si="2"/>
        <v>0</v>
      </c>
      <c r="E13" s="95">
        <f t="shared" si="2"/>
        <v>0</v>
      </c>
      <c r="F13" s="95">
        <f t="shared" si="2"/>
        <v>0</v>
      </c>
      <c r="G13" s="95">
        <f t="shared" si="2"/>
        <v>0</v>
      </c>
      <c r="H13" s="95">
        <f t="shared" si="2"/>
        <v>0</v>
      </c>
      <c r="I13" s="95">
        <f t="shared" si="2"/>
        <v>0</v>
      </c>
      <c r="J13" s="95">
        <f t="shared" si="2"/>
        <v>0</v>
      </c>
      <c r="K13" s="95">
        <f>SUM(K11:K12)</f>
        <v>0</v>
      </c>
      <c r="L13" s="95"/>
    </row>
    <row r="16" spans="1:12" x14ac:dyDescent="0.25">
      <c r="A16" s="125" t="s">
        <v>226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pans="1:12" x14ac:dyDescent="0.25">
      <c r="A18" s="126" t="s">
        <v>215</v>
      </c>
      <c r="B18" s="127" t="s">
        <v>1</v>
      </c>
      <c r="C18" s="127"/>
      <c r="D18" s="127"/>
      <c r="E18" s="127"/>
      <c r="F18" s="127" t="s">
        <v>2</v>
      </c>
      <c r="G18" s="127"/>
      <c r="H18" s="127"/>
      <c r="I18" s="127"/>
      <c r="J18" s="127" t="s">
        <v>3</v>
      </c>
      <c r="K18" s="127"/>
      <c r="L18" s="126" t="s">
        <v>4</v>
      </c>
    </row>
    <row r="19" spans="1:12" x14ac:dyDescent="0.25">
      <c r="A19" s="126"/>
      <c r="B19" s="98" t="s">
        <v>224</v>
      </c>
      <c r="C19" s="98" t="s">
        <v>223</v>
      </c>
      <c r="D19" s="98" t="s">
        <v>222</v>
      </c>
      <c r="E19" s="98" t="s">
        <v>221</v>
      </c>
      <c r="F19" s="98" t="s">
        <v>224</v>
      </c>
      <c r="G19" s="98" t="s">
        <v>223</v>
      </c>
      <c r="H19" s="98" t="s">
        <v>222</v>
      </c>
      <c r="I19" s="98" t="s">
        <v>221</v>
      </c>
      <c r="J19" s="98" t="s">
        <v>1</v>
      </c>
      <c r="K19" s="98" t="s">
        <v>2</v>
      </c>
      <c r="L19" s="126"/>
    </row>
    <row r="20" spans="1:12" x14ac:dyDescent="0.25">
      <c r="A20" s="96" t="s">
        <v>0</v>
      </c>
      <c r="B20" s="96">
        <f>Targets!B20</f>
        <v>0</v>
      </c>
      <c r="C20" s="96">
        <f>Targets!C20</f>
        <v>0</v>
      </c>
      <c r="D20" s="96">
        <f>Targets!D20</f>
        <v>0</v>
      </c>
      <c r="E20" s="96">
        <f>Targets!E20</f>
        <v>0</v>
      </c>
      <c r="F20" s="96">
        <f>Targets!G20</f>
        <v>0</v>
      </c>
      <c r="G20" s="96">
        <f>Targets!H20</f>
        <v>0</v>
      </c>
      <c r="H20" s="96">
        <f>Targets!I20</f>
        <v>0</v>
      </c>
      <c r="I20" s="96">
        <f>Targets!J20</f>
        <v>0</v>
      </c>
      <c r="J20" s="96">
        <f>Targets!L20</f>
        <v>0</v>
      </c>
      <c r="K20" s="96">
        <f>Targets!M20</f>
        <v>0</v>
      </c>
      <c r="L20" s="96">
        <f>SUM(B20:K20)</f>
        <v>0</v>
      </c>
    </row>
    <row r="21" spans="1:12" x14ac:dyDescent="0.25">
      <c r="A21" s="96" t="s">
        <v>216</v>
      </c>
      <c r="B21" s="96">
        <f>Targets!B43</f>
        <v>0</v>
      </c>
      <c r="C21" s="96">
        <f>Targets!C43</f>
        <v>0</v>
      </c>
      <c r="D21" s="96">
        <f>Targets!D43</f>
        <v>0</v>
      </c>
      <c r="E21" s="96">
        <f>Targets!E43</f>
        <v>0</v>
      </c>
      <c r="F21" s="96">
        <f>Targets!G43</f>
        <v>0</v>
      </c>
      <c r="G21" s="96">
        <f>Targets!H43</f>
        <v>0</v>
      </c>
      <c r="H21" s="96">
        <f>Targets!I43</f>
        <v>0</v>
      </c>
      <c r="I21" s="96">
        <f>Targets!J43</f>
        <v>0</v>
      </c>
      <c r="J21" s="96">
        <f>Targets!L43</f>
        <v>0</v>
      </c>
      <c r="K21" s="96">
        <f>Targets!M43</f>
        <v>0</v>
      </c>
      <c r="L21" s="96">
        <f t="shared" ref="L21:L25" si="3">SUM(B21:K21)</f>
        <v>0</v>
      </c>
    </row>
    <row r="22" spans="1:12" x14ac:dyDescent="0.25">
      <c r="A22" s="96" t="s">
        <v>6</v>
      </c>
      <c r="B22" s="96">
        <f>Targets!B66</f>
        <v>0</v>
      </c>
      <c r="C22" s="96">
        <f>Targets!C66</f>
        <v>0</v>
      </c>
      <c r="D22" s="96">
        <f>Targets!D66</f>
        <v>0</v>
      </c>
      <c r="E22" s="96">
        <f>Targets!E66</f>
        <v>0</v>
      </c>
      <c r="F22" s="96">
        <f>Targets!G66</f>
        <v>0</v>
      </c>
      <c r="G22" s="96">
        <f>Targets!H66</f>
        <v>0</v>
      </c>
      <c r="H22" s="96">
        <f>Targets!I66</f>
        <v>0</v>
      </c>
      <c r="I22" s="96">
        <f>Targets!J66</f>
        <v>0</v>
      </c>
      <c r="J22" s="96">
        <f>Targets!L66</f>
        <v>0</v>
      </c>
      <c r="K22" s="96">
        <f>Targets!M66</f>
        <v>0</v>
      </c>
      <c r="L22" s="96">
        <f t="shared" si="3"/>
        <v>0</v>
      </c>
    </row>
    <row r="23" spans="1:12" x14ac:dyDescent="0.25">
      <c r="A23" s="96" t="s">
        <v>217</v>
      </c>
      <c r="B23" s="96">
        <f>Targets!B89</f>
        <v>0</v>
      </c>
      <c r="C23" s="96">
        <f>Targets!C89</f>
        <v>0</v>
      </c>
      <c r="D23" s="96">
        <f>Targets!D89</f>
        <v>0</v>
      </c>
      <c r="E23" s="96">
        <f>Targets!E89</f>
        <v>0</v>
      </c>
      <c r="F23" s="96">
        <f>Targets!G89</f>
        <v>0</v>
      </c>
      <c r="G23" s="96">
        <f>Targets!H89</f>
        <v>0</v>
      </c>
      <c r="H23" s="96">
        <f>Targets!I89</f>
        <v>0</v>
      </c>
      <c r="I23" s="96">
        <f>Targets!J89</f>
        <v>0</v>
      </c>
      <c r="J23" s="96">
        <f>Targets!L89</f>
        <v>0</v>
      </c>
      <c r="K23" s="96">
        <f>Targets!M89</f>
        <v>0</v>
      </c>
      <c r="L23" s="96">
        <f t="shared" si="3"/>
        <v>0</v>
      </c>
    </row>
    <row r="24" spans="1:12" x14ac:dyDescent="0.25">
      <c r="A24" s="96" t="s">
        <v>204</v>
      </c>
      <c r="B24" s="96">
        <f>Targets!B113</f>
        <v>0</v>
      </c>
      <c r="C24" s="96">
        <f>Targets!C113</f>
        <v>0</v>
      </c>
      <c r="D24" s="96">
        <f>Targets!D113</f>
        <v>0</v>
      </c>
      <c r="E24" s="96">
        <f>Targets!E113</f>
        <v>0</v>
      </c>
      <c r="F24" s="96">
        <f>Targets!G113</f>
        <v>0</v>
      </c>
      <c r="G24" s="96">
        <f>Targets!H113</f>
        <v>0</v>
      </c>
      <c r="H24" s="96">
        <f>Targets!I113</f>
        <v>0</v>
      </c>
      <c r="I24" s="96">
        <f>Targets!J113</f>
        <v>0</v>
      </c>
      <c r="J24" s="96">
        <f>Targets!L113</f>
        <v>0</v>
      </c>
      <c r="K24" s="96">
        <f>Targets!M113</f>
        <v>0</v>
      </c>
      <c r="L24" s="96">
        <f t="shared" si="3"/>
        <v>0</v>
      </c>
    </row>
    <row r="25" spans="1:12" x14ac:dyDescent="0.25">
      <c r="A25" s="96" t="s">
        <v>203</v>
      </c>
      <c r="B25" s="96">
        <f>Targets!B131</f>
        <v>0</v>
      </c>
      <c r="C25" s="96">
        <f>Targets!C131</f>
        <v>0</v>
      </c>
      <c r="D25" s="96">
        <f>Targets!D131</f>
        <v>0</v>
      </c>
      <c r="E25" s="96">
        <f>Targets!E131</f>
        <v>0</v>
      </c>
      <c r="F25" s="96">
        <f>Targets!G131</f>
        <v>0</v>
      </c>
      <c r="G25" s="96">
        <f>Targets!H131</f>
        <v>0</v>
      </c>
      <c r="H25" s="96">
        <f>Targets!I131</f>
        <v>0</v>
      </c>
      <c r="I25" s="96">
        <f>Targets!J131</f>
        <v>0</v>
      </c>
      <c r="J25" s="96">
        <f>Targets!L131</f>
        <v>0</v>
      </c>
      <c r="K25" s="96">
        <f>Targets!M131</f>
        <v>0</v>
      </c>
      <c r="L25" s="96">
        <f t="shared" si="3"/>
        <v>0</v>
      </c>
    </row>
    <row r="26" spans="1:12" x14ac:dyDescent="0.25">
      <c r="A26" s="97" t="s">
        <v>218</v>
      </c>
      <c r="B26" s="95">
        <f>SUM(B20:B25)</f>
        <v>0</v>
      </c>
      <c r="C26" s="95">
        <f t="shared" ref="C26" si="4">SUM(C20:C25)</f>
        <v>0</v>
      </c>
      <c r="D26" s="95">
        <f t="shared" ref="D26" si="5">SUM(D20:D25)</f>
        <v>0</v>
      </c>
      <c r="E26" s="95">
        <f t="shared" ref="E26" si="6">SUM(E20:E25)</f>
        <v>0</v>
      </c>
      <c r="F26" s="95">
        <f t="shared" ref="F26" si="7">SUM(F20:F25)</f>
        <v>0</v>
      </c>
      <c r="G26" s="95">
        <f t="shared" ref="G26" si="8">SUM(G20:G25)</f>
        <v>0</v>
      </c>
      <c r="H26" s="95">
        <f t="shared" ref="H26" si="9">SUM(H20:H25)</f>
        <v>0</v>
      </c>
      <c r="I26" s="95">
        <f t="shared" ref="I26" si="10">SUM(I20:I25)</f>
        <v>0</v>
      </c>
      <c r="J26" s="95">
        <f t="shared" ref="J26" si="11">SUM(J20:J25)</f>
        <v>0</v>
      </c>
      <c r="K26" s="95">
        <f t="shared" ref="K26" si="12">SUM(K20:K25)</f>
        <v>0</v>
      </c>
      <c r="L26" s="95">
        <f t="shared" ref="L26" si="13">SUM(L20:L25)</f>
        <v>0</v>
      </c>
    </row>
    <row r="27" spans="1:12" x14ac:dyDescent="0.25">
      <c r="A27" s="96" t="s">
        <v>219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>
        <f>SUM(B27:K27)</f>
        <v>0</v>
      </c>
    </row>
    <row r="28" spans="1:12" x14ac:dyDescent="0.25">
      <c r="A28" s="97" t="s">
        <v>220</v>
      </c>
      <c r="B28" s="95">
        <f t="shared" ref="B28" si="14">SUM(B26:B27)</f>
        <v>0</v>
      </c>
      <c r="C28" s="95">
        <f t="shared" ref="C28" si="15">SUM(C26:C27)</f>
        <v>0</v>
      </c>
      <c r="D28" s="95">
        <f t="shared" ref="D28" si="16">SUM(D26:D27)</f>
        <v>0</v>
      </c>
      <c r="E28" s="95">
        <f t="shared" ref="E28" si="17">SUM(E26:E27)</f>
        <v>0</v>
      </c>
      <c r="F28" s="95">
        <f t="shared" ref="F28" si="18">SUM(F26:F27)</f>
        <v>0</v>
      </c>
      <c r="G28" s="95">
        <f t="shared" ref="G28" si="19">SUM(G26:G27)</f>
        <v>0</v>
      </c>
      <c r="H28" s="95">
        <f t="shared" ref="H28" si="20">SUM(H26:H27)</f>
        <v>0</v>
      </c>
      <c r="I28" s="95">
        <f t="shared" ref="I28" si="21">SUM(I26:I27)</f>
        <v>0</v>
      </c>
      <c r="J28" s="95">
        <f t="shared" ref="J28" si="22">SUM(J26:J27)</f>
        <v>0</v>
      </c>
      <c r="K28" s="95">
        <f>SUM(K26:K27)</f>
        <v>0</v>
      </c>
      <c r="L28" s="95"/>
    </row>
  </sheetData>
  <mergeCells count="12">
    <mergeCell ref="A16:L17"/>
    <mergeCell ref="A18:A19"/>
    <mergeCell ref="B18:E18"/>
    <mergeCell ref="F18:I18"/>
    <mergeCell ref="J18:K18"/>
    <mergeCell ref="L18:L19"/>
    <mergeCell ref="A1:L2"/>
    <mergeCell ref="A3:A4"/>
    <mergeCell ref="B3:E3"/>
    <mergeCell ref="F3:I3"/>
    <mergeCell ref="J3:K3"/>
    <mergeCell ref="L3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3198-66F7-4D90-92D8-95C4B579746D}">
  <sheetPr>
    <pageSetUpPr fitToPage="1"/>
  </sheetPr>
  <dimension ref="A1:J14"/>
  <sheetViews>
    <sheetView workbookViewId="0">
      <selection activeCell="B5" sqref="B5"/>
    </sheetView>
  </sheetViews>
  <sheetFormatPr defaultColWidth="11.42578125" defaultRowHeight="13.5" x14ac:dyDescent="0.25"/>
  <cols>
    <col min="1" max="1" width="41.5703125" style="18" customWidth="1"/>
    <col min="2" max="23" width="14.5703125" style="18" customWidth="1"/>
    <col min="24" max="16384" width="11.42578125" style="18"/>
  </cols>
  <sheetData>
    <row r="1" spans="1:10" x14ac:dyDescent="0.25">
      <c r="A1" s="41" t="s">
        <v>201</v>
      </c>
      <c r="B1" s="42"/>
      <c r="C1" s="42"/>
      <c r="D1" s="42"/>
      <c r="E1" s="43"/>
    </row>
    <row r="4" spans="1:10" x14ac:dyDescent="0.25">
      <c r="A4" s="44" t="s">
        <v>147</v>
      </c>
      <c r="B4" s="45" t="s">
        <v>10</v>
      </c>
      <c r="C4" s="45" t="s">
        <v>14</v>
      </c>
      <c r="D4" s="45" t="s">
        <v>18</v>
      </c>
      <c r="E4" s="45" t="s">
        <v>25</v>
      </c>
      <c r="F4" s="45" t="s">
        <v>12</v>
      </c>
      <c r="G4" s="45" t="s">
        <v>16</v>
      </c>
      <c r="H4" s="45" t="s">
        <v>21</v>
      </c>
      <c r="I4" s="45" t="s">
        <v>28</v>
      </c>
      <c r="J4" s="45" t="s">
        <v>4</v>
      </c>
    </row>
    <row r="5" spans="1:10" x14ac:dyDescent="0.25">
      <c r="A5" s="46" t="s">
        <v>148</v>
      </c>
      <c r="B5" s="40">
        <v>0.435</v>
      </c>
      <c r="C5" s="40">
        <v>4.5999999999999999E-2</v>
      </c>
      <c r="D5" s="40">
        <v>1.7000000000000001E-2</v>
      </c>
      <c r="E5" s="40">
        <v>4.1000000000000002E-2</v>
      </c>
      <c r="F5" s="40">
        <v>0.375</v>
      </c>
      <c r="G5" s="40">
        <v>4.2000000000000003E-2</v>
      </c>
      <c r="H5" s="40">
        <v>0.01</v>
      </c>
      <c r="I5" s="40">
        <v>3.4000000000000002E-2</v>
      </c>
      <c r="J5" s="40">
        <f>SUM(B5:I5)</f>
        <v>1</v>
      </c>
    </row>
    <row r="6" spans="1:10" x14ac:dyDescent="0.25">
      <c r="A6" s="46" t="s">
        <v>149</v>
      </c>
      <c r="B6" s="40">
        <v>0.433</v>
      </c>
      <c r="C6" s="40">
        <v>5.7000000000000002E-2</v>
      </c>
      <c r="D6" s="40">
        <v>8.0000000000000002E-3</v>
      </c>
      <c r="E6" s="40">
        <v>2.8000000000000001E-2</v>
      </c>
      <c r="F6" s="40">
        <v>0.39800000000000002</v>
      </c>
      <c r="G6" s="40">
        <v>4.9000000000000002E-2</v>
      </c>
      <c r="H6" s="40">
        <v>3.0000000000000001E-3</v>
      </c>
      <c r="I6" s="40">
        <v>2.4E-2</v>
      </c>
      <c r="J6" s="40">
        <f t="shared" ref="J6:J14" si="0">SUM(B6:I6)</f>
        <v>1</v>
      </c>
    </row>
    <row r="7" spans="1:10" x14ac:dyDescent="0.25">
      <c r="A7" s="46" t="s">
        <v>150</v>
      </c>
      <c r="B7" s="40">
        <v>0.50600000000000001</v>
      </c>
      <c r="C7" s="40">
        <v>1.6E-2</v>
      </c>
      <c r="D7" s="40">
        <v>3.0000000000000001E-3</v>
      </c>
      <c r="E7" s="40">
        <v>2.1000000000000001E-2</v>
      </c>
      <c r="F7" s="40">
        <v>0.41799999999999998</v>
      </c>
      <c r="G7" s="40">
        <v>1.9E-2</v>
      </c>
      <c r="H7" s="40">
        <v>0</v>
      </c>
      <c r="I7" s="40">
        <v>1.7000000000000001E-2</v>
      </c>
      <c r="J7" s="40">
        <f t="shared" si="0"/>
        <v>1</v>
      </c>
    </row>
    <row r="8" spans="1:10" x14ac:dyDescent="0.25">
      <c r="A8" s="46" t="s">
        <v>151</v>
      </c>
      <c r="B8" s="40">
        <v>0.46600000000000003</v>
      </c>
      <c r="C8" s="40">
        <v>1.2E-2</v>
      </c>
      <c r="D8" s="40">
        <v>1.7000000000000001E-2</v>
      </c>
      <c r="E8" s="40">
        <v>5.8000000000000003E-2</v>
      </c>
      <c r="F8" s="40">
        <v>0.374</v>
      </c>
      <c r="G8" s="40">
        <v>1.2E-2</v>
      </c>
      <c r="H8" s="40">
        <v>1.0999999999999999E-2</v>
      </c>
      <c r="I8" s="40">
        <v>0.05</v>
      </c>
      <c r="J8" s="40">
        <f t="shared" si="0"/>
        <v>1</v>
      </c>
    </row>
    <row r="9" spans="1:10" x14ac:dyDescent="0.25">
      <c r="A9" s="46" t="s">
        <v>152</v>
      </c>
      <c r="B9" s="40">
        <v>0.437</v>
      </c>
      <c r="C9" s="40">
        <v>6.0000000000000001E-3</v>
      </c>
      <c r="D9" s="40">
        <v>4.5999999999999999E-2</v>
      </c>
      <c r="E9" s="40">
        <v>1.9E-2</v>
      </c>
      <c r="F9" s="40">
        <v>0.434</v>
      </c>
      <c r="G9" s="40">
        <v>7.0000000000000001E-3</v>
      </c>
      <c r="H9" s="40">
        <v>3.5000000000000003E-2</v>
      </c>
      <c r="I9" s="40">
        <v>1.6E-2</v>
      </c>
      <c r="J9" s="40">
        <f t="shared" si="0"/>
        <v>1</v>
      </c>
    </row>
    <row r="10" spans="1:10" x14ac:dyDescent="0.25">
      <c r="A10" s="46" t="s">
        <v>153</v>
      </c>
      <c r="B10" s="40">
        <v>0.51100000000000001</v>
      </c>
      <c r="C10" s="40">
        <v>1E-3</v>
      </c>
      <c r="D10" s="40">
        <v>3.0000000000000001E-3</v>
      </c>
      <c r="E10" s="40">
        <v>0.02</v>
      </c>
      <c r="F10" s="40">
        <v>0.44900000000000001</v>
      </c>
      <c r="G10" s="40">
        <v>0</v>
      </c>
      <c r="H10" s="40">
        <v>0</v>
      </c>
      <c r="I10" s="40">
        <v>1.6E-2</v>
      </c>
      <c r="J10" s="40">
        <f t="shared" si="0"/>
        <v>1</v>
      </c>
    </row>
    <row r="11" spans="1:10" x14ac:dyDescent="0.25">
      <c r="A11" s="46" t="s">
        <v>154</v>
      </c>
      <c r="B11" s="40">
        <v>0.51200000000000001</v>
      </c>
      <c r="C11" s="40">
        <v>3.0000000000000001E-3</v>
      </c>
      <c r="D11" s="40">
        <v>4.0000000000000001E-3</v>
      </c>
      <c r="E11" s="40">
        <v>2.5999999999999999E-2</v>
      </c>
      <c r="F11" s="40">
        <v>0.43099999999999999</v>
      </c>
      <c r="G11" s="40">
        <v>2E-3</v>
      </c>
      <c r="H11" s="40">
        <v>2E-3</v>
      </c>
      <c r="I11" s="40">
        <v>0.02</v>
      </c>
      <c r="J11" s="40">
        <f t="shared" si="0"/>
        <v>1</v>
      </c>
    </row>
    <row r="12" spans="1:10" x14ac:dyDescent="0.25">
      <c r="A12" s="46" t="s">
        <v>155</v>
      </c>
      <c r="B12" s="40">
        <v>0.52700000000000002</v>
      </c>
      <c r="C12" s="40">
        <v>0.01</v>
      </c>
      <c r="D12" s="40">
        <v>1.9E-2</v>
      </c>
      <c r="E12" s="40">
        <v>2.9000000000000001E-2</v>
      </c>
      <c r="F12" s="40">
        <v>0.38500000000000001</v>
      </c>
      <c r="G12" s="40">
        <v>0.01</v>
      </c>
      <c r="H12" s="40">
        <v>1E-3</v>
      </c>
      <c r="I12" s="40">
        <v>1.9E-2</v>
      </c>
      <c r="J12" s="40">
        <f t="shared" si="0"/>
        <v>1</v>
      </c>
    </row>
    <row r="13" spans="1:10" x14ac:dyDescent="0.25">
      <c r="A13" s="46" t="s">
        <v>156</v>
      </c>
      <c r="B13" s="40">
        <v>0.29899999999999999</v>
      </c>
      <c r="C13" s="40">
        <v>0.186</v>
      </c>
      <c r="D13" s="40">
        <v>6.0000000000000001E-3</v>
      </c>
      <c r="E13" s="40">
        <v>5.2999999999999999E-2</v>
      </c>
      <c r="F13" s="40">
        <v>0.248</v>
      </c>
      <c r="G13" s="40">
        <v>0.16900000000000001</v>
      </c>
      <c r="H13" s="40">
        <v>2E-3</v>
      </c>
      <c r="I13" s="40">
        <v>3.6999999999999998E-2</v>
      </c>
      <c r="J13" s="40">
        <f t="shared" si="0"/>
        <v>1</v>
      </c>
    </row>
    <row r="14" spans="1:10" x14ac:dyDescent="0.25">
      <c r="A14" s="46" t="s">
        <v>157</v>
      </c>
      <c r="B14" s="40">
        <v>0.22500000000000001</v>
      </c>
      <c r="C14" s="40">
        <v>0.224</v>
      </c>
      <c r="D14" s="40">
        <v>8.0000000000000002E-3</v>
      </c>
      <c r="E14" s="40">
        <v>7.1999999999999995E-2</v>
      </c>
      <c r="F14" s="40">
        <v>0.20699999999999999</v>
      </c>
      <c r="G14" s="40">
        <v>0.19800000000000001</v>
      </c>
      <c r="H14" s="40">
        <v>6.0000000000000001E-3</v>
      </c>
      <c r="I14" s="40">
        <v>0.06</v>
      </c>
      <c r="J14" s="40">
        <f t="shared" si="0"/>
        <v>1</v>
      </c>
    </row>
  </sheetData>
  <pageMargins left="0.74803149606299213" right="0.74803149606299213" top="0.98425196850393704" bottom="0.98425196850393704" header="0.51181102362204722" footer="0.51181102362204722"/>
  <pageSetup paperSize="9" scale="66" fitToHeight="0" orientation="portrait" r:id="rId1"/>
  <headerFooter>
    <oddFooter>&amp;C&amp;"Arial,Bold"&amp;9Page &amp;P of &amp;N&amp;R&amp;"Arial,Bold"&amp;8&amp;F &amp;A
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2759-BBCD-4B04-8817-54BEF78BC893}">
  <dimension ref="A4:M23"/>
  <sheetViews>
    <sheetView workbookViewId="0">
      <selection activeCell="N22" sqref="N22"/>
    </sheetView>
  </sheetViews>
  <sheetFormatPr defaultColWidth="9.140625" defaultRowHeight="13.5" x14ac:dyDescent="0.25"/>
  <cols>
    <col min="1" max="1" width="30.140625" style="20" customWidth="1"/>
    <col min="2" max="13" width="12.5703125" style="20" customWidth="1"/>
    <col min="14" max="16384" width="9.140625" style="20"/>
  </cols>
  <sheetData>
    <row r="4" spans="1:13" x14ac:dyDescent="0.25">
      <c r="A4" s="131" t="s">
        <v>159</v>
      </c>
      <c r="B4" s="128" t="s">
        <v>163</v>
      </c>
      <c r="C4" s="129"/>
      <c r="D4" s="130"/>
      <c r="E4" s="128" t="s">
        <v>164</v>
      </c>
      <c r="F4" s="129"/>
      <c r="G4" s="130"/>
      <c r="H4" s="128" t="s">
        <v>165</v>
      </c>
      <c r="I4" s="129"/>
      <c r="J4" s="130"/>
      <c r="K4" s="128" t="s">
        <v>166</v>
      </c>
      <c r="L4" s="129"/>
      <c r="M4" s="130"/>
    </row>
    <row r="5" spans="1:13" x14ac:dyDescent="0.25">
      <c r="A5" s="132"/>
      <c r="B5" s="39" t="s">
        <v>1</v>
      </c>
      <c r="C5" s="39" t="s">
        <v>2</v>
      </c>
      <c r="D5" s="39" t="s">
        <v>4</v>
      </c>
      <c r="E5" s="39" t="s">
        <v>1</v>
      </c>
      <c r="F5" s="39" t="s">
        <v>2</v>
      </c>
      <c r="G5" s="39" t="s">
        <v>4</v>
      </c>
      <c r="H5" s="39" t="s">
        <v>1</v>
      </c>
      <c r="I5" s="39" t="s">
        <v>2</v>
      </c>
      <c r="J5" s="39" t="s">
        <v>4</v>
      </c>
      <c r="K5" s="39" t="s">
        <v>1</v>
      </c>
      <c r="L5" s="39" t="s">
        <v>2</v>
      </c>
      <c r="M5" s="39" t="s">
        <v>4</v>
      </c>
    </row>
    <row r="6" spans="1:13" x14ac:dyDescent="0.25">
      <c r="A6" s="49" t="s">
        <v>160</v>
      </c>
      <c r="B6" s="40">
        <v>0.13200000000000001</v>
      </c>
      <c r="C6" s="40">
        <v>0.20799999999999999</v>
      </c>
      <c r="D6" s="40">
        <f>SUM(B6:C6)</f>
        <v>0.33999999999999997</v>
      </c>
      <c r="E6" s="40">
        <v>0.216</v>
      </c>
      <c r="F6" s="40">
        <v>0.31</v>
      </c>
      <c r="G6" s="40">
        <f>SUM(E6:F6)</f>
        <v>0.52600000000000002</v>
      </c>
      <c r="H6" s="40">
        <v>0.34699999999999998</v>
      </c>
      <c r="I6" s="40">
        <v>0.41699999999999998</v>
      </c>
      <c r="J6" s="40">
        <f>SUM(H6:I6)</f>
        <v>0.76400000000000001</v>
      </c>
      <c r="K6" s="40">
        <v>0.498</v>
      </c>
      <c r="L6" s="40">
        <v>0.44</v>
      </c>
      <c r="M6" s="40">
        <f>SUM(K6:L6)</f>
        <v>0.93799999999999994</v>
      </c>
    </row>
    <row r="7" spans="1:13" x14ac:dyDescent="0.25">
      <c r="A7" s="49" t="s">
        <v>161</v>
      </c>
      <c r="B7" s="40">
        <v>0.33100000000000002</v>
      </c>
      <c r="C7" s="40">
        <v>0.24399999999999999</v>
      </c>
      <c r="D7" s="40">
        <f t="shared" ref="D7" si="0">SUM(B7:C7)</f>
        <v>0.57499999999999996</v>
      </c>
      <c r="E7" s="40">
        <v>0.36299999999999999</v>
      </c>
      <c r="F7" s="40">
        <v>0.28199999999999997</v>
      </c>
      <c r="G7" s="40">
        <f t="shared" ref="G7" si="1">SUM(E7:F7)</f>
        <v>0.64500000000000002</v>
      </c>
      <c r="H7" s="40">
        <v>0.432</v>
      </c>
      <c r="I7" s="40">
        <v>0.34399999999999997</v>
      </c>
      <c r="J7" s="40">
        <f t="shared" ref="J7" si="2">SUM(H7:I7)</f>
        <v>0.77600000000000002</v>
      </c>
      <c r="K7" s="40">
        <v>0.498</v>
      </c>
      <c r="L7" s="40">
        <v>0.36899999999999999</v>
      </c>
      <c r="M7" s="40">
        <f t="shared" ref="M7" si="3">SUM(K7:L7)</f>
        <v>0.86699999999999999</v>
      </c>
    </row>
    <row r="8" spans="1:13" x14ac:dyDescent="0.25">
      <c r="A8" s="49" t="s">
        <v>162</v>
      </c>
      <c r="B8" s="47">
        <v>0.24099999999999999</v>
      </c>
      <c r="C8" s="47">
        <v>0.25</v>
      </c>
      <c r="D8" s="47">
        <f t="shared" ref="D8:D23" si="4">SUM(B8:C8)</f>
        <v>0.49099999999999999</v>
      </c>
      <c r="E8" s="47">
        <v>0.32400000000000001</v>
      </c>
      <c r="F8" s="47">
        <v>0.33600000000000002</v>
      </c>
      <c r="G8" s="47">
        <f t="shared" ref="G8:G23" si="5">SUM(E8:F8)</f>
        <v>0.66</v>
      </c>
      <c r="H8" s="47">
        <v>0.40400000000000003</v>
      </c>
      <c r="I8" s="47">
        <v>0.377</v>
      </c>
      <c r="J8" s="47">
        <f t="shared" ref="J8:J23" si="6">SUM(H8:I8)</f>
        <v>0.78100000000000003</v>
      </c>
      <c r="K8" s="47">
        <v>0.498</v>
      </c>
      <c r="L8" s="47">
        <v>0.39600000000000002</v>
      </c>
      <c r="M8" s="47">
        <f t="shared" ref="M8:M23" si="7">SUM(K8:L8)</f>
        <v>0.89400000000000002</v>
      </c>
    </row>
    <row r="9" spans="1:13" x14ac:dyDescent="0.25">
      <c r="A9" s="48" t="s">
        <v>177</v>
      </c>
      <c r="B9" s="40">
        <v>0.3</v>
      </c>
      <c r="C9" s="40">
        <v>0.248</v>
      </c>
      <c r="D9" s="40">
        <f t="shared" si="4"/>
        <v>0.54800000000000004</v>
      </c>
      <c r="E9" s="40">
        <v>0.38300000000000001</v>
      </c>
      <c r="F9" s="40">
        <v>0.27800000000000002</v>
      </c>
      <c r="G9" s="40">
        <f t="shared" si="5"/>
        <v>0.66100000000000003</v>
      </c>
      <c r="H9" s="40">
        <v>0.46700000000000003</v>
      </c>
      <c r="I9" s="40">
        <v>0.34399999999999997</v>
      </c>
      <c r="J9" s="40">
        <f t="shared" si="6"/>
        <v>0.81099999999999994</v>
      </c>
      <c r="K9" s="40">
        <v>0.498</v>
      </c>
      <c r="L9" s="40">
        <v>0.46100000000000002</v>
      </c>
      <c r="M9" s="40">
        <f t="shared" si="7"/>
        <v>0.95900000000000007</v>
      </c>
    </row>
    <row r="10" spans="1:13" x14ac:dyDescent="0.25">
      <c r="A10" s="48" t="s">
        <v>178</v>
      </c>
      <c r="B10" s="40">
        <v>0.27800000000000002</v>
      </c>
      <c r="C10" s="40">
        <v>0.35299999999999998</v>
      </c>
      <c r="D10" s="40">
        <f t="shared" si="4"/>
        <v>0.63100000000000001</v>
      </c>
      <c r="E10" s="40">
        <v>0.317</v>
      </c>
      <c r="F10" s="40">
        <v>0.45300000000000001</v>
      </c>
      <c r="G10" s="40">
        <f t="shared" si="5"/>
        <v>0.77</v>
      </c>
      <c r="H10" s="40">
        <v>0.40699999999999997</v>
      </c>
      <c r="I10" s="40">
        <v>0.46100000000000002</v>
      </c>
      <c r="J10" s="40">
        <f t="shared" si="6"/>
        <v>0.86799999999999999</v>
      </c>
      <c r="K10" s="40">
        <v>0.495</v>
      </c>
      <c r="L10" s="40">
        <v>0.46100000000000002</v>
      </c>
      <c r="M10" s="40">
        <f t="shared" si="7"/>
        <v>0.95599999999999996</v>
      </c>
    </row>
    <row r="11" spans="1:13" x14ac:dyDescent="0.25">
      <c r="A11" s="48" t="s">
        <v>179</v>
      </c>
      <c r="B11" s="40">
        <v>0.32200000000000001</v>
      </c>
      <c r="C11" s="40">
        <v>0.3</v>
      </c>
      <c r="D11" s="40">
        <f t="shared" si="4"/>
        <v>0.622</v>
      </c>
      <c r="E11" s="40">
        <v>0.42099999999999999</v>
      </c>
      <c r="F11" s="40">
        <v>0.35899999999999999</v>
      </c>
      <c r="G11" s="40">
        <f t="shared" si="5"/>
        <v>0.78</v>
      </c>
      <c r="H11" s="40">
        <v>0.46300000000000002</v>
      </c>
      <c r="I11" s="40">
        <v>0.40699999999999997</v>
      </c>
      <c r="J11" s="40">
        <f t="shared" si="6"/>
        <v>0.87</v>
      </c>
      <c r="K11" s="40">
        <v>0.498</v>
      </c>
      <c r="L11" s="40">
        <v>0.41399999999999998</v>
      </c>
      <c r="M11" s="40">
        <f t="shared" si="7"/>
        <v>0.91199999999999992</v>
      </c>
    </row>
    <row r="12" spans="1:13" x14ac:dyDescent="0.25">
      <c r="A12" s="48" t="s">
        <v>180</v>
      </c>
      <c r="B12" s="50">
        <v>0.254</v>
      </c>
      <c r="C12" s="50">
        <v>0.312</v>
      </c>
      <c r="D12" s="50">
        <f t="shared" si="4"/>
        <v>0.56600000000000006</v>
      </c>
      <c r="E12" s="50">
        <v>0.28599999999999998</v>
      </c>
      <c r="F12" s="50">
        <v>0.4</v>
      </c>
      <c r="G12" s="50">
        <f t="shared" si="5"/>
        <v>0.68599999999999994</v>
      </c>
      <c r="H12" s="50">
        <v>0.379</v>
      </c>
      <c r="I12" s="50">
        <v>0.38900000000000001</v>
      </c>
      <c r="J12" s="50">
        <f t="shared" si="6"/>
        <v>0.76800000000000002</v>
      </c>
      <c r="K12" s="50">
        <v>0.46</v>
      </c>
      <c r="L12" s="50">
        <v>0.44700000000000001</v>
      </c>
      <c r="M12" s="50">
        <f t="shared" si="7"/>
        <v>0.90700000000000003</v>
      </c>
    </row>
    <row r="13" spans="1:13" ht="27" x14ac:dyDescent="0.25">
      <c r="A13" s="48" t="s">
        <v>181</v>
      </c>
      <c r="B13" s="40">
        <v>0.498</v>
      </c>
      <c r="C13" s="40">
        <v>0.35899999999999999</v>
      </c>
      <c r="D13" s="40">
        <f t="shared" si="4"/>
        <v>0.85699999999999998</v>
      </c>
      <c r="E13" s="40">
        <v>0.498</v>
      </c>
      <c r="F13" s="40">
        <v>0.41</v>
      </c>
      <c r="G13" s="40">
        <f t="shared" si="5"/>
        <v>0.90799999999999992</v>
      </c>
      <c r="H13" s="40">
        <v>0.498</v>
      </c>
      <c r="I13" s="40">
        <v>0.46100000000000002</v>
      </c>
      <c r="J13" s="40">
        <f t="shared" si="6"/>
        <v>0.95900000000000007</v>
      </c>
      <c r="K13" s="40">
        <v>0.498</v>
      </c>
      <c r="L13" s="40">
        <v>0.46100000000000002</v>
      </c>
      <c r="M13" s="40">
        <f t="shared" si="7"/>
        <v>0.95900000000000007</v>
      </c>
    </row>
    <row r="14" spans="1:13" ht="27" x14ac:dyDescent="0.25">
      <c r="A14" s="48" t="s">
        <v>182</v>
      </c>
      <c r="B14" s="40">
        <v>0.317</v>
      </c>
      <c r="C14" s="40">
        <v>0.27900000000000003</v>
      </c>
      <c r="D14" s="40">
        <f t="shared" si="4"/>
        <v>0.59600000000000009</v>
      </c>
      <c r="E14" s="40">
        <v>0.42699999999999999</v>
      </c>
      <c r="F14" s="40">
        <v>0.39500000000000002</v>
      </c>
      <c r="G14" s="40">
        <f t="shared" si="5"/>
        <v>0.82200000000000006</v>
      </c>
      <c r="H14" s="40">
        <v>0.498</v>
      </c>
      <c r="I14" s="40">
        <v>0.46100000000000002</v>
      </c>
      <c r="J14" s="40">
        <f t="shared" si="6"/>
        <v>0.95900000000000007</v>
      </c>
      <c r="K14" s="40">
        <v>0.498</v>
      </c>
      <c r="L14" s="40">
        <v>0.46100000000000002</v>
      </c>
      <c r="M14" s="40">
        <f t="shared" si="7"/>
        <v>0.95900000000000007</v>
      </c>
    </row>
    <row r="15" spans="1:13" x14ac:dyDescent="0.25">
      <c r="A15" s="48" t="s">
        <v>183</v>
      </c>
      <c r="B15" s="40">
        <v>0.27600000000000002</v>
      </c>
      <c r="C15" s="40">
        <v>0.437</v>
      </c>
      <c r="D15" s="40">
        <f t="shared" si="4"/>
        <v>0.71300000000000008</v>
      </c>
      <c r="E15" s="40">
        <v>0.39800000000000002</v>
      </c>
      <c r="F15" s="40">
        <v>0.46100000000000002</v>
      </c>
      <c r="G15" s="40">
        <f t="shared" si="5"/>
        <v>0.85899999999999999</v>
      </c>
      <c r="H15" s="40">
        <v>0.498</v>
      </c>
      <c r="I15" s="40">
        <v>0.46100000000000002</v>
      </c>
      <c r="J15" s="40">
        <f t="shared" si="6"/>
        <v>0.95900000000000007</v>
      </c>
      <c r="K15" s="40">
        <v>0.498</v>
      </c>
      <c r="L15" s="40">
        <v>0.46100000000000002</v>
      </c>
      <c r="M15" s="40">
        <f t="shared" si="7"/>
        <v>0.95900000000000007</v>
      </c>
    </row>
    <row r="16" spans="1:13" x14ac:dyDescent="0.25">
      <c r="A16" s="48" t="s">
        <v>184</v>
      </c>
      <c r="B16" s="40">
        <v>0.35099999999999998</v>
      </c>
      <c r="C16" s="40">
        <v>0.33500000000000002</v>
      </c>
      <c r="D16" s="40">
        <f t="shared" si="4"/>
        <v>0.68599999999999994</v>
      </c>
      <c r="E16" s="40">
        <v>0.40300000000000002</v>
      </c>
      <c r="F16" s="40">
        <v>0.438</v>
      </c>
      <c r="G16" s="40">
        <f t="shared" si="5"/>
        <v>0.84099999999999997</v>
      </c>
      <c r="H16" s="40">
        <v>0.498</v>
      </c>
      <c r="I16" s="40">
        <v>0.46100000000000002</v>
      </c>
      <c r="J16" s="40">
        <f t="shared" si="6"/>
        <v>0.95900000000000007</v>
      </c>
      <c r="K16" s="40">
        <v>0.498</v>
      </c>
      <c r="L16" s="40">
        <v>0.46100000000000002</v>
      </c>
      <c r="M16" s="40">
        <f t="shared" si="7"/>
        <v>0.95900000000000007</v>
      </c>
    </row>
    <row r="17" spans="1:13" x14ac:dyDescent="0.25">
      <c r="A17" s="48" t="s">
        <v>185</v>
      </c>
      <c r="B17" s="40">
        <v>0.189</v>
      </c>
      <c r="C17" s="40">
        <v>0.30299999999999999</v>
      </c>
      <c r="D17" s="40">
        <f t="shared" si="4"/>
        <v>0.49199999999999999</v>
      </c>
      <c r="E17" s="40">
        <v>0.22900000000000001</v>
      </c>
      <c r="F17" s="40">
        <v>0.46100000000000002</v>
      </c>
      <c r="G17" s="40">
        <f t="shared" si="5"/>
        <v>0.69000000000000006</v>
      </c>
      <c r="H17" s="40">
        <v>0.32400000000000001</v>
      </c>
      <c r="I17" s="40">
        <v>0.46100000000000002</v>
      </c>
      <c r="J17" s="40">
        <f t="shared" si="6"/>
        <v>0.78500000000000003</v>
      </c>
      <c r="K17" s="40">
        <v>0.38300000000000001</v>
      </c>
      <c r="L17" s="40">
        <v>0.46100000000000002</v>
      </c>
      <c r="M17" s="40">
        <f t="shared" si="7"/>
        <v>0.84400000000000008</v>
      </c>
    </row>
    <row r="18" spans="1:13" ht="27" x14ac:dyDescent="0.25">
      <c r="A18" s="48" t="s">
        <v>186</v>
      </c>
      <c r="B18" s="40">
        <v>0.24399999999999999</v>
      </c>
      <c r="C18" s="40">
        <v>0.38100000000000001</v>
      </c>
      <c r="D18" s="40">
        <f t="shared" ref="D18:D22" si="8">SUM(B18:C18)</f>
        <v>0.625</v>
      </c>
      <c r="E18" s="40">
        <v>0.29899999999999999</v>
      </c>
      <c r="F18" s="40">
        <v>0.46100000000000002</v>
      </c>
      <c r="G18" s="40">
        <f t="shared" ref="G18:G22" si="9">SUM(E18:F18)</f>
        <v>0.76</v>
      </c>
      <c r="H18" s="40">
        <v>0.35899999999999999</v>
      </c>
      <c r="I18" s="40">
        <v>0.46100000000000002</v>
      </c>
      <c r="J18" s="40">
        <f t="shared" ref="J18:J22" si="10">SUM(H18:I18)</f>
        <v>0.82000000000000006</v>
      </c>
      <c r="K18" s="40">
        <v>0.498</v>
      </c>
      <c r="L18" s="40">
        <v>0.46100000000000002</v>
      </c>
      <c r="M18" s="40">
        <f t="shared" ref="M18:M22" si="11">SUM(K18:L18)</f>
        <v>0.95900000000000007</v>
      </c>
    </row>
    <row r="19" spans="1:13" ht="27" x14ac:dyDescent="0.25">
      <c r="A19" s="48" t="s">
        <v>187</v>
      </c>
      <c r="B19" s="40">
        <v>0.24199999999999999</v>
      </c>
      <c r="C19" s="40">
        <v>0.27500000000000002</v>
      </c>
      <c r="D19" s="40">
        <f t="shared" si="8"/>
        <v>0.51700000000000002</v>
      </c>
      <c r="E19" s="40">
        <v>0.35</v>
      </c>
      <c r="F19" s="40">
        <v>0.38600000000000001</v>
      </c>
      <c r="G19" s="40">
        <f t="shared" si="9"/>
        <v>0.73599999999999999</v>
      </c>
      <c r="H19" s="40">
        <v>0.42199999999999999</v>
      </c>
      <c r="I19" s="40">
        <v>0.46100000000000002</v>
      </c>
      <c r="J19" s="40">
        <f t="shared" si="10"/>
        <v>0.88300000000000001</v>
      </c>
      <c r="K19" s="40">
        <v>0.48099999999999998</v>
      </c>
      <c r="L19" s="40">
        <v>0.46100000000000002</v>
      </c>
      <c r="M19" s="40">
        <f t="shared" si="11"/>
        <v>0.94199999999999995</v>
      </c>
    </row>
    <row r="20" spans="1:13" ht="27" x14ac:dyDescent="0.25">
      <c r="A20" s="48" t="s">
        <v>188</v>
      </c>
      <c r="B20" s="40">
        <v>0.186</v>
      </c>
      <c r="C20" s="40">
        <v>0.38100000000000001</v>
      </c>
      <c r="D20" s="40">
        <f t="shared" si="8"/>
        <v>0.56699999999999995</v>
      </c>
      <c r="E20" s="40">
        <v>0.32200000000000001</v>
      </c>
      <c r="F20" s="40">
        <v>0.46100000000000002</v>
      </c>
      <c r="G20" s="40">
        <f t="shared" si="9"/>
        <v>0.78300000000000003</v>
      </c>
      <c r="H20" s="40">
        <v>0.38600000000000001</v>
      </c>
      <c r="I20" s="40">
        <v>0.46100000000000002</v>
      </c>
      <c r="J20" s="40">
        <f t="shared" si="10"/>
        <v>0.84699999999999998</v>
      </c>
      <c r="K20" s="40">
        <v>0.498</v>
      </c>
      <c r="L20" s="40">
        <v>0.46100000000000002</v>
      </c>
      <c r="M20" s="40">
        <f t="shared" si="11"/>
        <v>0.95900000000000007</v>
      </c>
    </row>
    <row r="21" spans="1:13" ht="27" x14ac:dyDescent="0.25">
      <c r="A21" s="48" t="s">
        <v>189</v>
      </c>
      <c r="B21" s="40">
        <v>0.498</v>
      </c>
      <c r="C21" s="40">
        <v>0.46100000000000002</v>
      </c>
      <c r="D21" s="40">
        <f t="shared" si="8"/>
        <v>0.95900000000000007</v>
      </c>
      <c r="E21" s="40">
        <v>0.498</v>
      </c>
      <c r="F21" s="40">
        <v>0.46100000000000002</v>
      </c>
      <c r="G21" s="40">
        <f t="shared" si="9"/>
        <v>0.95900000000000007</v>
      </c>
      <c r="H21" s="40">
        <v>0.498</v>
      </c>
      <c r="I21" s="40">
        <v>0.46100000000000002</v>
      </c>
      <c r="J21" s="40">
        <f t="shared" si="10"/>
        <v>0.95900000000000007</v>
      </c>
      <c r="K21" s="40">
        <v>0.498</v>
      </c>
      <c r="L21" s="40">
        <v>0.46100000000000002</v>
      </c>
      <c r="M21" s="40">
        <f t="shared" si="11"/>
        <v>0.95900000000000007</v>
      </c>
    </row>
    <row r="22" spans="1:13" x14ac:dyDescent="0.25">
      <c r="A22" s="48" t="s">
        <v>190</v>
      </c>
      <c r="B22" s="40">
        <v>0.27600000000000002</v>
      </c>
      <c r="C22" s="40">
        <v>0.46100000000000002</v>
      </c>
      <c r="D22" s="40">
        <f t="shared" si="8"/>
        <v>0.7370000000000001</v>
      </c>
      <c r="E22" s="40">
        <v>0.30499999999999999</v>
      </c>
      <c r="F22" s="40">
        <v>0.46100000000000002</v>
      </c>
      <c r="G22" s="40">
        <f t="shared" si="9"/>
        <v>0.76600000000000001</v>
      </c>
      <c r="H22" s="40">
        <v>0.43</v>
      </c>
      <c r="I22" s="40">
        <v>0.46100000000000002</v>
      </c>
      <c r="J22" s="40">
        <f t="shared" si="10"/>
        <v>0.89100000000000001</v>
      </c>
      <c r="K22" s="40">
        <v>0.498</v>
      </c>
      <c r="L22" s="40">
        <v>0.46100000000000002</v>
      </c>
      <c r="M22" s="40">
        <f t="shared" si="11"/>
        <v>0.95900000000000007</v>
      </c>
    </row>
    <row r="23" spans="1:13" x14ac:dyDescent="0.25">
      <c r="A23" s="49" t="s">
        <v>191</v>
      </c>
      <c r="B23" s="40">
        <v>0.33200000000000002</v>
      </c>
      <c r="C23" s="40">
        <v>0.36699999999999999</v>
      </c>
      <c r="D23" s="40">
        <f t="shared" si="4"/>
        <v>0.69900000000000007</v>
      </c>
      <c r="E23" s="40">
        <v>0.42299999999999999</v>
      </c>
      <c r="F23" s="40">
        <v>0.435</v>
      </c>
      <c r="G23" s="40">
        <f t="shared" si="5"/>
        <v>0.85799999999999998</v>
      </c>
      <c r="H23" s="40">
        <v>0.49199999999999999</v>
      </c>
      <c r="I23" s="40">
        <v>0.46100000000000002</v>
      </c>
      <c r="J23" s="40">
        <f t="shared" si="6"/>
        <v>0.95300000000000007</v>
      </c>
      <c r="K23" s="40">
        <v>0.498</v>
      </c>
      <c r="L23" s="40">
        <v>0.46100000000000002</v>
      </c>
      <c r="M23" s="40">
        <f t="shared" si="7"/>
        <v>0.95900000000000007</v>
      </c>
    </row>
  </sheetData>
  <mergeCells count="5">
    <mergeCell ref="B4:D4"/>
    <mergeCell ref="E4:G4"/>
    <mergeCell ref="H4:J4"/>
    <mergeCell ref="K4:M4"/>
    <mergeCell ref="A4:A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DE059489475D4B823945041708C8E5" ma:contentTypeVersion="14" ma:contentTypeDescription="Create a new document." ma:contentTypeScope="" ma:versionID="102cce455216daed55098e7d86e842fa">
  <xsd:schema xmlns:xsd="http://www.w3.org/2001/XMLSchema" xmlns:xs="http://www.w3.org/2001/XMLSchema" xmlns:p="http://schemas.microsoft.com/office/2006/metadata/properties" xmlns:ns3="f6af4bfb-2376-4ed7-b454-8757982552c4" xmlns:ns4="68fa0e85-c9e2-4687-9fc4-759e30613c2f" targetNamespace="http://schemas.microsoft.com/office/2006/metadata/properties" ma:root="true" ma:fieldsID="fc9c28a03b6e4d316cd1dd96adcea38e" ns3:_="" ns4:_="">
    <xsd:import namespace="f6af4bfb-2376-4ed7-b454-8757982552c4"/>
    <xsd:import namespace="68fa0e85-c9e2-4687-9fc4-759e30613c2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f4bfb-2376-4ed7-b454-8757982552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a0e85-c9e2-4687-9fc4-759e30613c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7AC7A-9CC2-4D39-836A-B1AA3F211D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0E1826-8C79-4BBE-8B46-F2250A9AF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f4bfb-2376-4ed7-b454-8757982552c4"/>
    <ds:schemaRef ds:uri="68fa0e85-c9e2-4687-9fc4-759e30613c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1843DF-075A-407F-B502-D15757054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Targets</vt:lpstr>
      <vt:lpstr>EAP 2023</vt:lpstr>
      <vt:lpstr>Disabled</vt:lpstr>
      <vt:lpstr>Workforce Profile</vt:lpstr>
      <vt:lpstr>EAP</vt:lpstr>
      <vt:lpstr>Sectoral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Ryding</dc:creator>
  <cp:keywords/>
  <dc:description/>
  <cp:lastModifiedBy>Liezl Esterhuizen</cp:lastModifiedBy>
  <cp:revision/>
  <dcterms:created xsi:type="dcterms:W3CDTF">2014-10-28T14:51:08Z</dcterms:created>
  <dcterms:modified xsi:type="dcterms:W3CDTF">2025-06-11T10:06:19Z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0x0101004ADE059489475D4B823945041708C8E5</vt:lpwstr>
  </property>
</Properties>
</file>